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tup\der\youhongwang-com\網頁設計\mymy-資料轉入\"/>
    </mc:Choice>
  </mc:AlternateContent>
  <bookViews>
    <workbookView xWindow="0" yWindow="0" windowWidth="19200" windowHeight="11550"/>
  </bookViews>
  <sheets>
    <sheet name="sheet1" sheetId="1" r:id="rId1"/>
  </sheets>
  <externalReferences>
    <externalReference r:id="rId2"/>
  </externalReferences>
  <definedNames>
    <definedName name="_141221265320001">sheet1!#REF!</definedName>
    <definedName name="_141221265320002">sheet1!#REF!</definedName>
    <definedName name="_141226265320001">sheet1!#REF!</definedName>
    <definedName name="_141226265320002">sheet1!#REF!</definedName>
    <definedName name="_141226265320003">sheet1!#REF!</definedName>
    <definedName name="_141226265320004">sheet1!#REF!</definedName>
    <definedName name="_ADD1">[1]基本資料!$A$1:$H$65536</definedName>
    <definedName name="ADD">[1]基本資料!$A$1:$H$65536</definedName>
    <definedName name="empid">#REF!</definedName>
    <definedName name="sheet1" localSheetId="0">sheet1!$1:$1048576</definedName>
    <definedName name="Sheet1">sheet1!$B:$AI</definedName>
    <definedName name="小計">sheet1!$AI:$AI</definedName>
    <definedName name="付款方式">sheet1!#REF!</definedName>
    <definedName name="出貨時間">sheet1!#REF!</definedName>
    <definedName name="宅配公司">sheet1!#REF!</definedName>
    <definedName name="收件人">sheet1!#REF!</definedName>
    <definedName name="收件人手機">sheet1!#REF!</definedName>
    <definedName name="收件人市話">sheet1!#REF!</definedName>
    <definedName name="收件人地址">sheet1!#REF!</definedName>
    <definedName name="店長訂單備註">sheet1!#REF!</definedName>
    <definedName name="抬頭">sheet1!#REF!</definedName>
    <definedName name="附加服務費">sheet1!#REF!</definedName>
    <definedName name="訂單狀態">sheet1!#REF!</definedName>
    <definedName name="訂單時間">sheet1!#REF!</definedName>
    <definedName name="訂單商品" localSheetId="0">sheet1!$AD:$AD</definedName>
    <definedName name="訂單商品">sheet1!#REF!</definedName>
    <definedName name="訂單編號" localSheetId="0">sheet1!$B:$B</definedName>
    <definedName name="訂單編號">sheet1!#REF!</definedName>
    <definedName name="訂單總額">sheet1!#REF!</definedName>
    <definedName name="配送方式">sheet1!#REF!</definedName>
    <definedName name="商品小計">sheet1!#REF!</definedName>
    <definedName name="商品單價">sheet1!#REF!</definedName>
    <definedName name="商品價格">sheet1!#REF!</definedName>
    <definedName name="商品數量">sheet1!#REF!</definedName>
    <definedName name="商品編號" localSheetId="0">sheet1!$AE:$AE</definedName>
    <definedName name="商品編號">sheet1!#REF!</definedName>
    <definedName name="統編">sheet1!#REF!</definedName>
    <definedName name="規格" localSheetId="0">sheet1!$AF:$AF</definedName>
    <definedName name="單價" localSheetId="0">sheet1!$AH:$AH</definedName>
    <definedName name="發票">sheet1!#REF!</definedName>
    <definedName name="發貨狀態">sheet1!#REF!</definedName>
    <definedName name="運費總額">sheet1!#REF!</definedName>
    <definedName name="實收金額">sheet1!#REF!</definedName>
    <definedName name="數量" localSheetId="0">sheet1!$AG:$AG</definedName>
    <definedName name="應收金額">sheet1!#REF!</definedName>
    <definedName name="購買人">sheet1!#REF!</definedName>
    <definedName name="購買人email">sheet1!#REF!</definedName>
    <definedName name="購買人手機">sheet1!#REF!</definedName>
    <definedName name="購買人市話">sheet1!#REF!</definedName>
    <definedName name="購買人地址">sheet1!#REF!</definedName>
    <definedName name="購買備註">sheet1!#REF!</definedName>
  </definedNames>
  <calcPr calcId="152511"/>
</workbook>
</file>

<file path=xl/calcChain.xml><?xml version="1.0" encoding="utf-8"?>
<calcChain xmlns="http://schemas.openxmlformats.org/spreadsheetml/2006/main">
  <c r="B28" i="1" l="1"/>
  <c r="AI31" i="1"/>
  <c r="AH31" i="1"/>
  <c r="AG31" i="1"/>
  <c r="AE31" i="1"/>
  <c r="U31" i="1"/>
  <c r="T31" i="1"/>
  <c r="R31" i="1"/>
  <c r="Q31" i="1"/>
  <c r="J31" i="1"/>
  <c r="E31" i="1"/>
  <c r="B31" i="1"/>
  <c r="AI30" i="1"/>
  <c r="AH30" i="1"/>
  <c r="AG30" i="1"/>
  <c r="AE30" i="1"/>
  <c r="U30" i="1"/>
  <c r="T30" i="1"/>
  <c r="R30" i="1"/>
  <c r="Q30" i="1"/>
  <c r="J30" i="1"/>
  <c r="E30" i="1"/>
  <c r="B30" i="1"/>
  <c r="AI29" i="1"/>
  <c r="AH29" i="1"/>
  <c r="AG29" i="1"/>
  <c r="AE29" i="1"/>
  <c r="U29" i="1"/>
  <c r="T29" i="1"/>
  <c r="R29" i="1"/>
  <c r="Q29" i="1"/>
  <c r="J29" i="1"/>
  <c r="E29" i="1"/>
  <c r="B29" i="1"/>
  <c r="AI28" i="1"/>
  <c r="AH28" i="1"/>
  <c r="AG28" i="1"/>
  <c r="AE28" i="1"/>
  <c r="U28" i="1"/>
  <c r="T28" i="1"/>
  <c r="R28" i="1"/>
  <c r="Q28" i="1"/>
  <c r="J28" i="1"/>
  <c r="E28" i="1"/>
  <c r="AI18" i="1"/>
  <c r="AH18" i="1"/>
  <c r="AG18" i="1"/>
  <c r="AE18" i="1"/>
  <c r="U18" i="1"/>
  <c r="T18" i="1"/>
  <c r="R18" i="1"/>
  <c r="Q18" i="1"/>
  <c r="J18" i="1"/>
  <c r="E18" i="1"/>
  <c r="AI14" i="1"/>
  <c r="AH14" i="1"/>
  <c r="AG14" i="1"/>
  <c r="AE14" i="1"/>
  <c r="U14" i="1"/>
  <c r="T14" i="1"/>
  <c r="R14" i="1"/>
  <c r="Q14" i="1"/>
  <c r="J14" i="1"/>
  <c r="E14" i="1"/>
  <c r="AI11" i="1"/>
  <c r="AH11" i="1"/>
  <c r="AG11" i="1"/>
  <c r="AE11" i="1"/>
  <c r="U11" i="1"/>
  <c r="T11" i="1"/>
  <c r="R11" i="1"/>
  <c r="Q11" i="1"/>
  <c r="J11" i="1"/>
  <c r="E11" i="1"/>
  <c r="AI17" i="1"/>
  <c r="AH17" i="1"/>
  <c r="AG17" i="1"/>
  <c r="AE17" i="1"/>
  <c r="U17" i="1"/>
  <c r="T17" i="1"/>
  <c r="R17" i="1"/>
  <c r="Q17" i="1"/>
  <c r="J17" i="1"/>
  <c r="E17" i="1"/>
  <c r="AI13" i="1"/>
  <c r="AH13" i="1"/>
  <c r="AG13" i="1"/>
  <c r="AE13" i="1"/>
  <c r="U13" i="1"/>
  <c r="T13" i="1"/>
  <c r="R13" i="1"/>
  <c r="Q13" i="1"/>
  <c r="J13" i="1"/>
  <c r="E13" i="1"/>
  <c r="AI16" i="1"/>
  <c r="AH16" i="1"/>
  <c r="AG16" i="1"/>
  <c r="AE16" i="1"/>
  <c r="U16" i="1"/>
  <c r="T16" i="1"/>
  <c r="R16" i="1"/>
  <c r="Q16" i="1"/>
  <c r="J16" i="1"/>
  <c r="E16" i="1"/>
  <c r="AI12" i="1"/>
  <c r="AH12" i="1"/>
  <c r="AG12" i="1"/>
  <c r="AE12" i="1"/>
  <c r="U12" i="1"/>
  <c r="T12" i="1"/>
  <c r="R12" i="1"/>
  <c r="Q12" i="1"/>
  <c r="J12" i="1"/>
  <c r="E12" i="1"/>
  <c r="AI15" i="1"/>
  <c r="AH15" i="1"/>
  <c r="AG15" i="1"/>
  <c r="AE15" i="1"/>
  <c r="U15" i="1"/>
  <c r="T15" i="1"/>
  <c r="R15" i="1"/>
  <c r="Q15" i="1"/>
  <c r="J15" i="1"/>
  <c r="E15" i="1"/>
  <c r="B2" i="1"/>
  <c r="B3" i="1"/>
  <c r="B5" i="1"/>
  <c r="B6" i="1"/>
  <c r="E2" i="1"/>
  <c r="J2" i="1"/>
  <c r="Q2" i="1"/>
  <c r="R2" i="1"/>
  <c r="T2" i="1"/>
  <c r="U2" i="1"/>
  <c r="AE2" i="1"/>
  <c r="AG2" i="1"/>
  <c r="AH2" i="1"/>
  <c r="AI2" i="1"/>
  <c r="E3" i="1"/>
  <c r="J3" i="1"/>
  <c r="Q3" i="1"/>
  <c r="R3" i="1"/>
  <c r="T3" i="1"/>
  <c r="U3" i="1"/>
  <c r="AE3" i="1"/>
  <c r="AG3" i="1"/>
  <c r="AH3" i="1"/>
  <c r="AI3" i="1"/>
  <c r="B4" i="1"/>
  <c r="E4" i="1"/>
  <c r="J4" i="1"/>
  <c r="Q4" i="1"/>
  <c r="R4" i="1"/>
  <c r="T4" i="1"/>
  <c r="U4" i="1"/>
  <c r="AE4" i="1"/>
  <c r="AG4" i="1"/>
  <c r="AH4" i="1"/>
  <c r="AI4" i="1"/>
  <c r="E5" i="1"/>
  <c r="J5" i="1"/>
  <c r="Q5" i="1"/>
  <c r="R5" i="1"/>
  <c r="T5" i="1"/>
  <c r="U5" i="1"/>
  <c r="AE5" i="1"/>
  <c r="AG5" i="1"/>
  <c r="AH5" i="1"/>
  <c r="AI5" i="1"/>
  <c r="E6" i="1"/>
  <c r="J6" i="1"/>
  <c r="Q6" i="1"/>
  <c r="R6" i="1"/>
  <c r="T6" i="1"/>
  <c r="U6" i="1"/>
  <c r="AE6" i="1"/>
  <c r="AG6" i="1"/>
  <c r="AH6" i="1"/>
  <c r="AI6" i="1"/>
  <c r="B7" i="1"/>
  <c r="E7" i="1"/>
  <c r="J7" i="1"/>
  <c r="Q7" i="1"/>
  <c r="R7" i="1"/>
  <c r="T7" i="1"/>
  <c r="U7" i="1"/>
  <c r="AE7" i="1"/>
  <c r="AG7" i="1"/>
  <c r="AH7" i="1"/>
  <c r="AI7" i="1"/>
  <c r="B8" i="1"/>
  <c r="E8" i="1"/>
  <c r="J8" i="1"/>
  <c r="Q8" i="1"/>
  <c r="R8" i="1"/>
  <c r="S8" i="1"/>
  <c r="T8" i="1"/>
  <c r="U8" i="1"/>
  <c r="AE8" i="1"/>
  <c r="AG8" i="1"/>
  <c r="AH8" i="1"/>
  <c r="AI8" i="1"/>
  <c r="B9" i="1"/>
  <c r="E9" i="1"/>
  <c r="J9" i="1"/>
  <c r="Q9" i="1"/>
  <c r="R9" i="1"/>
  <c r="T9" i="1"/>
  <c r="U9" i="1"/>
  <c r="AE9" i="1"/>
  <c r="AG9" i="1"/>
  <c r="AH9" i="1"/>
  <c r="AI9" i="1"/>
  <c r="B10" i="1"/>
  <c r="Q10" i="1"/>
  <c r="R10" i="1"/>
  <c r="T10" i="1"/>
  <c r="U10" i="1"/>
  <c r="V10" i="1"/>
  <c r="AE10" i="1"/>
  <c r="AG10" i="1"/>
  <c r="AH10" i="1"/>
  <c r="AI10" i="1"/>
</calcChain>
</file>

<file path=xl/sharedStrings.xml><?xml version="1.0" encoding="utf-8"?>
<sst xmlns="http://schemas.openxmlformats.org/spreadsheetml/2006/main" count="580" uniqueCount="147">
  <si>
    <t>訂單編號</t>
  </si>
  <si>
    <t>購買人</t>
  </si>
  <si>
    <t>購買人市話</t>
  </si>
  <si>
    <t>購買人手機</t>
  </si>
  <si>
    <t>購買人地址</t>
  </si>
  <si>
    <t>購買人email</t>
  </si>
  <si>
    <t>收件人</t>
  </si>
  <si>
    <t>收件人市話</t>
  </si>
  <si>
    <t>收件人手機</t>
  </si>
  <si>
    <t>收件人地址</t>
  </si>
  <si>
    <t>發票</t>
  </si>
  <si>
    <t>抬頭</t>
  </si>
  <si>
    <t>統編</t>
  </si>
  <si>
    <t>付款方式</t>
  </si>
  <si>
    <t>配送方式</t>
  </si>
  <si>
    <t>商品價格</t>
  </si>
  <si>
    <t>運費總額</t>
  </si>
  <si>
    <t>附加服務費</t>
  </si>
  <si>
    <t>訂單總額</t>
  </si>
  <si>
    <t>應收金額</t>
  </si>
  <si>
    <t>實收金額</t>
  </si>
  <si>
    <t>訂單狀態</t>
  </si>
  <si>
    <t>發貨狀態</t>
  </si>
  <si>
    <t>宅配公司</t>
  </si>
  <si>
    <t>出貨時間</t>
  </si>
  <si>
    <t>購買備註</t>
  </si>
  <si>
    <t>店長訂單備註</t>
  </si>
  <si>
    <t>訂單商品</t>
  </si>
  <si>
    <t>商品編號</t>
  </si>
  <si>
    <t>商品數量</t>
  </si>
  <si>
    <t>商品單價</t>
  </si>
  <si>
    <t>商品小計</t>
  </si>
  <si>
    <t>王正廷</t>
  </si>
  <si>
    <t>-</t>
  </si>
  <si>
    <t>103 臺北市 大同區118號</t>
  </si>
  <si>
    <t>ting@patterns.com.tw</t>
  </si>
  <si>
    <t>否</t>
  </si>
  <si>
    <t>ATM 轉帳付款</t>
  </si>
  <si>
    <t>宅配/郵寄配送</t>
  </si>
  <si>
    <t>新訂單</t>
  </si>
  <si>
    <t>未發貨</t>
  </si>
  <si>
    <t>粉紅豹</t>
  </si>
  <si>
    <t>粉紅豹 - 6-12個月 63-74cm</t>
  </si>
  <si>
    <t>黃金豹</t>
  </si>
  <si>
    <t>黃金豹 - 1-2歲 74-84cm</t>
  </si>
  <si>
    <t>Cheng-Ting Wang</t>
  </si>
  <si>
    <t>02-86677988</t>
  </si>
  <si>
    <t>231 新北市 新店區439號7樓</t>
  </si>
  <si>
    <t>iamchengting213@hotmail.com</t>
  </si>
  <si>
    <t>焦糖長頸鹿</t>
  </si>
  <si>
    <t>焦糖長頸鹿 - 2-3歲 84-99cm</t>
  </si>
  <si>
    <t>橘斑馬</t>
  </si>
  <si>
    <t>橘斑馬 - 1-2歲 74-84cm</t>
  </si>
  <si>
    <t>粉紅長頸鹿</t>
  </si>
  <si>
    <t>粉紅長頸鹿 - 6-12個月 63-74cm</t>
  </si>
  <si>
    <t>對帳中</t>
  </si>
  <si>
    <t>黃金豹 - 6-12個月 63-74cm</t>
  </si>
  <si>
    <t>貨到付款</t>
  </si>
  <si>
    <t>備貨中</t>
  </si>
  <si>
    <t>粉紅豹 - 0-6個月</t>
  </si>
  <si>
    <t>魏嘉瑩</t>
  </si>
  <si>
    <t>04-8732611</t>
  </si>
  <si>
    <t>302 新竹縣 竹北市莊敬五街35好號12F</t>
  </si>
  <si>
    <t>joycewei@hotmail.com</t>
  </si>
  <si>
    <t>hello there</t>
  </si>
  <si>
    <t>繽紛紫</t>
  </si>
  <si>
    <t>金蔥米色 - 6-12個月 63-74cm</t>
  </si>
  <si>
    <t>511 彰化縣 社頭鄉中山路一段666號</t>
  </si>
  <si>
    <t>葉純純</t>
  </si>
  <si>
    <t>yehcc418@hotmail.com</t>
  </si>
  <si>
    <t>0-3歲 奶油起士豹</t>
  </si>
  <si>
    <t>奶油起士豹 - 1-2歲 74-84cm</t>
  </si>
  <si>
    <t>0-3歲 粉紅巴娜娜</t>
  </si>
  <si>
    <t>粉紅長頸鹿 - 2-3歲 84-99cm</t>
  </si>
  <si>
    <t>奶油起士豹 - 2-3歲 84-99cm</t>
  </si>
  <si>
    <t>0-3歲 提拉米蘇豹</t>
  </si>
  <si>
    <t>提拉米蘇豹 - 2-3歲 84-99cm</t>
  </si>
  <si>
    <t>0-3歲 華麗小母雞</t>
  </si>
  <si>
    <t>象牙白 - 2-3歲 84-99cm</t>
  </si>
  <si>
    <t>粉紅長頸鹿 - 1-2歲 74-84cm</t>
  </si>
  <si>
    <t>提拉米蘇豹 - 1-2歲 74-84cm</t>
  </si>
  <si>
    <t>象牙白 - 1-2歲 74-84cm</t>
  </si>
  <si>
    <t>150113265320001</t>
    <phoneticPr fontId="1" type="noConversion"/>
  </si>
  <si>
    <t>150114265320001</t>
  </si>
  <si>
    <t>0937815873</t>
  </si>
  <si>
    <t>704 臺南市 北區北門路二段576巷11號7F-2</t>
  </si>
  <si>
    <t>s66001028@gmail.com</t>
  </si>
  <si>
    <t>FamilyMart(TFM7910)</t>
  </si>
  <si>
    <t>台灣超商取貨</t>
  </si>
  <si>
    <t>780</t>
  </si>
  <si>
    <t>0</t>
  </si>
  <si>
    <t>ezship 便利配</t>
  </si>
  <si>
    <t>41830304</t>
  </si>
  <si>
    <t>0-3歲 東京巴娜娜</t>
  </si>
  <si>
    <t>525711</t>
  </si>
  <si>
    <t>1</t>
  </si>
  <si>
    <t>260</t>
  </si>
  <si>
    <t>0-3歲 珍珠粉</t>
  </si>
  <si>
    <t>525409</t>
  </si>
  <si>
    <t>珍珠粉 - 2-3歲 84-99cm</t>
  </si>
  <si>
    <t>3-7歲 雙彩蝴蝶結</t>
  </si>
  <si>
    <t>542631</t>
  </si>
  <si>
    <t>150114265320002</t>
  </si>
  <si>
    <t>王祥至</t>
  </si>
  <si>
    <t>0939911569</t>
  </si>
  <si>
    <t>300 新竹市 東區建中路46-2號9樓</t>
  </si>
  <si>
    <t>ptpaco318@gmail.com</t>
  </si>
  <si>
    <t>FamilyMart(TLF2126)</t>
  </si>
  <si>
    <t>1560</t>
  </si>
  <si>
    <t>1186</t>
  </si>
  <si>
    <t>41832365</t>
  </si>
  <si>
    <t>3-7歲 海洋水手</t>
  </si>
  <si>
    <t>542637</t>
  </si>
  <si>
    <t>金色船錨 - 深藍 - 5-7歲 114-130cm</t>
  </si>
  <si>
    <t>3-7歲 提拉米蘇豹</t>
  </si>
  <si>
    <t>540118</t>
  </si>
  <si>
    <t>提拉米蘇豹 - 5-7歲 114-130cm</t>
  </si>
  <si>
    <t>3-7歲 灰色斑馬</t>
  </si>
  <si>
    <t>542972</t>
  </si>
  <si>
    <t>灰色斑馬 - 5-7歲 114-130cm</t>
  </si>
  <si>
    <t>3-7歲 焦糖布丁豹</t>
  </si>
  <si>
    <t>542967</t>
  </si>
  <si>
    <t>焦糖布丁豹 - 5-7歲 114-130cm</t>
  </si>
  <si>
    <t>3-7歲 橘子斑馬</t>
  </si>
  <si>
    <t>540212</t>
  </si>
  <si>
    <t>橘子斑馬 - 4-5歲 107-114cm</t>
  </si>
  <si>
    <t>3-7歲 粉紅巴娜娜</t>
  </si>
  <si>
    <t>540194</t>
  </si>
  <si>
    <t>粉紅長頸鹿 - 5-7歲 114-130cm</t>
  </si>
  <si>
    <t>已付款</t>
  </si>
  <si>
    <t>黃家玲</t>
  </si>
  <si>
    <t>03-3705888#118</t>
  </si>
  <si>
    <t>334 桃園縣 八德市中華路230號</t>
  </si>
  <si>
    <t>toyota8327@yahoo.com.tw</t>
  </si>
  <si>
    <t>0-3歲 101忠狗</t>
  </si>
  <si>
    <t>小麥町 - 6-12個月 63-74cm</t>
  </si>
  <si>
    <t>提拉米蘇豹 - 6-12個月 63-74cm</t>
  </si>
  <si>
    <t>焦糖長頸鹿 - 6-12個月 63-74cm</t>
  </si>
  <si>
    <t>302 新竹縣 竹北市高鐵二路158巷20號9樓D棟</t>
    <phoneticPr fontId="1" type="noConversion"/>
  </si>
  <si>
    <t>150113265320001</t>
    <phoneticPr fontId="1" type="noConversion"/>
  </si>
  <si>
    <t>150114265320001</t>
    <phoneticPr fontId="1" type="noConversion"/>
  </si>
  <si>
    <t>錢叙芝</t>
    <phoneticPr fontId="1" type="noConversion"/>
  </si>
  <si>
    <t>錢叙芝</t>
    <phoneticPr fontId="1" type="noConversion"/>
  </si>
  <si>
    <t>藍綠&amp;紫紅蝴蝶結 - 象牙白 - 3-4歲 99-107cm</t>
    <phoneticPr fontId="1" type="noConversion"/>
  </si>
  <si>
    <t>已發貨</t>
    <phoneticPr fontId="1" type="noConversion"/>
  </si>
  <si>
    <t>貨運單號</t>
  </si>
  <si>
    <t>訂購時間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</si>
</sst>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[$-409]yyyy/m/d\ h:mm\ AM/PM;@"/>
  </numFmts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2" applyNumberFormat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0" fillId="0" borderId="0" xfId="0" applyNumberFormat="1" applyFont="1">
      <alignment vertical="center"/>
    </xf>
    <xf numFmtId="22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0" xfId="0" applyNumberFormat="1" applyFont="1">
      <alignment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千分位 2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234;&#20181;&#30331;-&#35351;&#36939;&#219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資料"/>
      <sheetName val="宅配通託運單(XP)-新"/>
      <sheetName val="新竹簽收單-新"/>
      <sheetName val="宅配通託運單(含地址)"/>
      <sheetName val="郵局包裹"/>
      <sheetName val="印公司名稱"/>
    </sheetNames>
    <sheetDataSet>
      <sheetData sheetId="0">
        <row r="1">
          <cell r="A1" t="str">
            <v>訂單編號</v>
          </cell>
          <cell r="B1" t="str">
            <v>姓名</v>
          </cell>
          <cell r="C1" t="str">
            <v>收貨人</v>
          </cell>
          <cell r="D1" t="str">
            <v>郵遞區號</v>
          </cell>
          <cell r="G1" t="str">
            <v>地址</v>
          </cell>
          <cell r="H1" t="str">
            <v>電話</v>
          </cell>
        </row>
        <row r="2">
          <cell r="A2" t="str">
            <v>150113265320001</v>
          </cell>
          <cell r="B2" t="str">
            <v>葉純純</v>
          </cell>
          <cell r="C2" t="str">
            <v>葉純純</v>
          </cell>
          <cell r="D2">
            <v>3</v>
          </cell>
          <cell r="E2">
            <v>0</v>
          </cell>
          <cell r="F2">
            <v>2</v>
          </cell>
          <cell r="G2" t="str">
            <v>新竹縣竹北市高鐵二路158巷20號9樓D棟</v>
          </cell>
          <cell r="H2" t="str">
            <v>0956-650222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abSelected="1" zoomScale="75" zoomScaleNormal="75" workbookViewId="0">
      <pane ySplit="10" topLeftCell="A12" activePane="bottomLeft" state="frozen"/>
      <selection pane="bottomLeft" activeCell="C35" sqref="C35"/>
    </sheetView>
  </sheetViews>
  <sheetFormatPr defaultRowHeight="16.5" x14ac:dyDescent="0.25"/>
  <cols>
    <col min="1" max="1" width="14.875" style="1" customWidth="1"/>
    <col min="2" max="2" width="17.25" style="2" bestFit="1" customWidth="1"/>
    <col min="3" max="3" width="23.125" bestFit="1" customWidth="1"/>
    <col min="4" max="4" width="15.625" customWidth="1"/>
    <col min="5" max="5" width="11.625" customWidth="1"/>
    <col min="6" max="6" width="45" customWidth="1"/>
    <col min="7" max="7" width="28.875" customWidth="1"/>
    <col min="8" max="8" width="8" customWidth="1"/>
    <col min="9" max="9" width="16.5" customWidth="1"/>
    <col min="10" max="10" width="11.625" customWidth="1"/>
    <col min="11" max="11" width="66.5" bestFit="1" customWidth="1"/>
    <col min="12" max="12" width="11" bestFit="1" customWidth="1"/>
    <col min="13" max="13" width="26.75" bestFit="1" customWidth="1"/>
    <col min="14" max="14" width="60.75" bestFit="1" customWidth="1"/>
    <col min="15" max="15" width="15.25" bestFit="1" customWidth="1"/>
    <col min="16" max="16" width="14.375" bestFit="1" customWidth="1"/>
    <col min="17" max="18" width="9.5" bestFit="1" customWidth="1"/>
    <col min="19" max="19" width="11.625" bestFit="1" customWidth="1"/>
    <col min="20" max="24" width="9.5" bestFit="1" customWidth="1"/>
    <col min="25" max="25" width="13.375" bestFit="1" customWidth="1"/>
    <col min="26" max="26" width="9.5" bestFit="1" customWidth="1"/>
    <col min="27" max="27" width="24.5" customWidth="1"/>
    <col min="28" max="28" width="54" customWidth="1"/>
    <col min="29" max="29" width="100" customWidth="1"/>
    <col min="30" max="30" width="25.125" bestFit="1" customWidth="1"/>
    <col min="31" max="31" width="9.5" bestFit="1" customWidth="1"/>
    <col min="32" max="32" width="42.625" bestFit="1" customWidth="1"/>
    <col min="33" max="35" width="9.5" bestFit="1" customWidth="1"/>
    <col min="36" max="36" width="6" bestFit="1" customWidth="1"/>
    <col min="40" max="40" width="16.125" bestFit="1" customWidth="1"/>
    <col min="41" max="41" width="20" bestFit="1" customWidth="1"/>
  </cols>
  <sheetData>
    <row r="1" spans="1:42" x14ac:dyDescent="0.25">
      <c r="A1" s="1" t="s">
        <v>146</v>
      </c>
      <c r="B1" s="2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145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G1" t="s">
        <v>29</v>
      </c>
      <c r="AH1" t="s">
        <v>30</v>
      </c>
      <c r="AI1" t="s">
        <v>31</v>
      </c>
    </row>
    <row r="2" spans="1:42" ht="16.5" hidden="1" customHeight="1" x14ac:dyDescent="0.25">
      <c r="A2" s="1">
        <v>41999.479710648149</v>
      </c>
      <c r="B2" s="2" t="str">
        <f>"141226265320004"</f>
        <v>141226265320004</v>
      </c>
      <c r="C2" t="s">
        <v>32</v>
      </c>
      <c r="D2" t="s">
        <v>33</v>
      </c>
      <c r="E2" t="str">
        <f>"0978098889"</f>
        <v>0978098889</v>
      </c>
      <c r="F2" t="s">
        <v>34</v>
      </c>
      <c r="G2" t="s">
        <v>35</v>
      </c>
      <c r="H2" t="s">
        <v>32</v>
      </c>
      <c r="I2" t="s">
        <v>33</v>
      </c>
      <c r="J2" t="str">
        <f>"0978098889"</f>
        <v>0978098889</v>
      </c>
      <c r="K2" t="s">
        <v>34</v>
      </c>
      <c r="L2" t="s">
        <v>36</v>
      </c>
      <c r="O2" t="s">
        <v>37</v>
      </c>
      <c r="P2" t="s">
        <v>38</v>
      </c>
      <c r="Q2" t="str">
        <f>"460"</f>
        <v>460</v>
      </c>
      <c r="R2" t="str">
        <f t="shared" ref="R2:R7" si="0">"70"</f>
        <v>70</v>
      </c>
      <c r="T2" t="str">
        <f>"530"</f>
        <v>530</v>
      </c>
      <c r="U2" t="str">
        <f>"530"</f>
        <v>530</v>
      </c>
      <c r="W2" t="s">
        <v>39</v>
      </c>
      <c r="X2" t="s">
        <v>40</v>
      </c>
      <c r="AD2" t="s">
        <v>41</v>
      </c>
      <c r="AE2" t="str">
        <f>"525713"</f>
        <v>525713</v>
      </c>
      <c r="AF2" t="s">
        <v>42</v>
      </c>
      <c r="AG2" t="str">
        <f>"1"</f>
        <v>1</v>
      </c>
      <c r="AH2" t="str">
        <f t="shared" ref="AH2:AI4" si="1">"230"</f>
        <v>230</v>
      </c>
      <c r="AI2" t="str">
        <f t="shared" si="1"/>
        <v>230</v>
      </c>
      <c r="AK2" s="3"/>
      <c r="AL2" s="3"/>
      <c r="AM2" s="3"/>
      <c r="AN2" s="3"/>
      <c r="AO2" s="3"/>
      <c r="AP2" s="3"/>
    </row>
    <row r="3" spans="1:42" ht="16.5" hidden="1" customHeight="1" x14ac:dyDescent="0.25">
      <c r="A3" s="1">
        <v>41999.479710648149</v>
      </c>
      <c r="B3" s="2" t="str">
        <f>"141226265320004"</f>
        <v>141226265320004</v>
      </c>
      <c r="C3" t="s">
        <v>32</v>
      </c>
      <c r="D3" t="s">
        <v>33</v>
      </c>
      <c r="E3" t="str">
        <f>"0978098889"</f>
        <v>0978098889</v>
      </c>
      <c r="F3" t="s">
        <v>34</v>
      </c>
      <c r="G3" t="s">
        <v>35</v>
      </c>
      <c r="H3" t="s">
        <v>32</v>
      </c>
      <c r="I3" t="s">
        <v>33</v>
      </c>
      <c r="J3" t="str">
        <f>"0978098889"</f>
        <v>0978098889</v>
      </c>
      <c r="K3" t="s">
        <v>34</v>
      </c>
      <c r="L3" t="s">
        <v>36</v>
      </c>
      <c r="O3" t="s">
        <v>37</v>
      </c>
      <c r="P3" t="s">
        <v>38</v>
      </c>
      <c r="Q3" t="str">
        <f>"460"</f>
        <v>460</v>
      </c>
      <c r="R3" t="str">
        <f t="shared" si="0"/>
        <v>70</v>
      </c>
      <c r="T3" t="str">
        <f>"530"</f>
        <v>530</v>
      </c>
      <c r="U3" t="str">
        <f>"530"</f>
        <v>530</v>
      </c>
      <c r="W3" t="s">
        <v>39</v>
      </c>
      <c r="X3" t="s">
        <v>40</v>
      </c>
      <c r="AD3" t="s">
        <v>43</v>
      </c>
      <c r="AE3" t="str">
        <f>"525715"</f>
        <v>525715</v>
      </c>
      <c r="AF3" t="s">
        <v>44</v>
      </c>
      <c r="AG3" t="str">
        <f>"1"</f>
        <v>1</v>
      </c>
      <c r="AH3" t="str">
        <f t="shared" si="1"/>
        <v>230</v>
      </c>
      <c r="AI3" t="str">
        <f t="shared" si="1"/>
        <v>230</v>
      </c>
      <c r="AK3" s="3"/>
      <c r="AL3" s="3"/>
      <c r="AM3" s="3"/>
      <c r="AN3" s="3"/>
      <c r="AO3" s="3"/>
      <c r="AP3" s="3"/>
    </row>
    <row r="4" spans="1:42" ht="16.5" hidden="1" customHeight="1" x14ac:dyDescent="0.25">
      <c r="A4" s="1">
        <v>41999.477916666663</v>
      </c>
      <c r="B4" s="2" t="str">
        <f>"141226265320003"</f>
        <v>141226265320003</v>
      </c>
      <c r="C4" t="s">
        <v>45</v>
      </c>
      <c r="D4" t="s">
        <v>46</v>
      </c>
      <c r="E4" t="str">
        <f>"0978052285"</f>
        <v>0978052285</v>
      </c>
      <c r="F4" t="s">
        <v>47</v>
      </c>
      <c r="G4" t="s">
        <v>48</v>
      </c>
      <c r="H4" t="s">
        <v>45</v>
      </c>
      <c r="I4" t="s">
        <v>46</v>
      </c>
      <c r="J4" t="str">
        <f>"0978052285"</f>
        <v>0978052285</v>
      </c>
      <c r="K4" t="s">
        <v>47</v>
      </c>
      <c r="L4" t="s">
        <v>36</v>
      </c>
      <c r="O4" t="s">
        <v>37</v>
      </c>
      <c r="P4" t="s">
        <v>38</v>
      </c>
      <c r="Q4" t="str">
        <f>"1150"</f>
        <v>1150</v>
      </c>
      <c r="R4" t="str">
        <f t="shared" si="0"/>
        <v>70</v>
      </c>
      <c r="T4" t="str">
        <f t="shared" ref="T4:U6" si="2">"1220"</f>
        <v>1220</v>
      </c>
      <c r="U4" t="str">
        <f t="shared" si="2"/>
        <v>1220</v>
      </c>
      <c r="W4" t="s">
        <v>39</v>
      </c>
      <c r="X4" t="s">
        <v>40</v>
      </c>
      <c r="AD4" t="s">
        <v>49</v>
      </c>
      <c r="AE4" t="str">
        <f>"525711"</f>
        <v>525711</v>
      </c>
      <c r="AF4" t="s">
        <v>50</v>
      </c>
      <c r="AG4" t="str">
        <f>"1"</f>
        <v>1</v>
      </c>
      <c r="AH4" t="str">
        <f t="shared" si="1"/>
        <v>230</v>
      </c>
      <c r="AI4" t="str">
        <f t="shared" si="1"/>
        <v>230</v>
      </c>
      <c r="AK4" s="3"/>
      <c r="AL4" s="2"/>
      <c r="AM4" s="3"/>
      <c r="AN4" s="3"/>
      <c r="AO4" s="4"/>
      <c r="AP4" s="3"/>
    </row>
    <row r="5" spans="1:42" ht="16.5" hidden="1" customHeight="1" x14ac:dyDescent="0.25">
      <c r="A5" s="1">
        <v>41999.477916666663</v>
      </c>
      <c r="B5" s="2" t="str">
        <f>"141226265320003"</f>
        <v>141226265320003</v>
      </c>
      <c r="C5" t="s">
        <v>45</v>
      </c>
      <c r="D5" t="s">
        <v>46</v>
      </c>
      <c r="E5" t="str">
        <f>"0978052285"</f>
        <v>0978052285</v>
      </c>
      <c r="F5" t="s">
        <v>47</v>
      </c>
      <c r="G5" t="s">
        <v>48</v>
      </c>
      <c r="H5" t="s">
        <v>45</v>
      </c>
      <c r="I5" t="s">
        <v>46</v>
      </c>
      <c r="J5" t="str">
        <f>"0978052285"</f>
        <v>0978052285</v>
      </c>
      <c r="K5" t="s">
        <v>47</v>
      </c>
      <c r="L5" t="s">
        <v>36</v>
      </c>
      <c r="O5" t="s">
        <v>37</v>
      </c>
      <c r="P5" t="s">
        <v>38</v>
      </c>
      <c r="Q5" t="str">
        <f>"1150"</f>
        <v>1150</v>
      </c>
      <c r="R5" t="str">
        <f t="shared" si="0"/>
        <v>70</v>
      </c>
      <c r="T5" t="str">
        <f t="shared" si="2"/>
        <v>1220</v>
      </c>
      <c r="U5" t="str">
        <f t="shared" si="2"/>
        <v>1220</v>
      </c>
      <c r="W5" t="s">
        <v>39</v>
      </c>
      <c r="X5" t="s">
        <v>40</v>
      </c>
      <c r="AD5" t="s">
        <v>51</v>
      </c>
      <c r="AE5" t="str">
        <f>"525708"</f>
        <v>525708</v>
      </c>
      <c r="AF5" t="s">
        <v>52</v>
      </c>
      <c r="AG5" t="str">
        <f>"2"</f>
        <v>2</v>
      </c>
      <c r="AH5" t="str">
        <f>"230"</f>
        <v>230</v>
      </c>
      <c r="AI5" t="str">
        <f>"460"</f>
        <v>460</v>
      </c>
      <c r="AK5" s="3"/>
      <c r="AL5" s="3"/>
      <c r="AM5" s="3"/>
      <c r="AN5" s="3"/>
      <c r="AO5" s="3"/>
      <c r="AP5" s="3"/>
    </row>
    <row r="6" spans="1:42" ht="16.5" hidden="1" customHeight="1" x14ac:dyDescent="0.25">
      <c r="A6" s="1">
        <v>41999.477916666663</v>
      </c>
      <c r="B6" s="2" t="str">
        <f>"141226265320003"</f>
        <v>141226265320003</v>
      </c>
      <c r="C6" t="s">
        <v>45</v>
      </c>
      <c r="D6" t="s">
        <v>46</v>
      </c>
      <c r="E6" t="str">
        <f>"0978052285"</f>
        <v>0978052285</v>
      </c>
      <c r="F6" t="s">
        <v>47</v>
      </c>
      <c r="G6" t="s">
        <v>48</v>
      </c>
      <c r="H6" t="s">
        <v>45</v>
      </c>
      <c r="I6" t="s">
        <v>46</v>
      </c>
      <c r="J6" t="str">
        <f>"0978052285"</f>
        <v>0978052285</v>
      </c>
      <c r="K6" t="s">
        <v>47</v>
      </c>
      <c r="L6" t="s">
        <v>36</v>
      </c>
      <c r="O6" t="s">
        <v>37</v>
      </c>
      <c r="P6" t="s">
        <v>38</v>
      </c>
      <c r="Q6" t="str">
        <f>"1150"</f>
        <v>1150</v>
      </c>
      <c r="R6" t="str">
        <f t="shared" si="0"/>
        <v>70</v>
      </c>
      <c r="T6" t="str">
        <f t="shared" si="2"/>
        <v>1220</v>
      </c>
      <c r="U6" t="str">
        <f t="shared" si="2"/>
        <v>1220</v>
      </c>
      <c r="W6" t="s">
        <v>39</v>
      </c>
      <c r="X6" t="s">
        <v>40</v>
      </c>
      <c r="AD6" t="s">
        <v>53</v>
      </c>
      <c r="AE6" t="str">
        <f>"525712"</f>
        <v>525712</v>
      </c>
      <c r="AF6" t="s">
        <v>54</v>
      </c>
      <c r="AG6" t="str">
        <f>"2"</f>
        <v>2</v>
      </c>
      <c r="AH6" t="str">
        <f>"230"</f>
        <v>230</v>
      </c>
      <c r="AI6" t="str">
        <f>"460"</f>
        <v>460</v>
      </c>
      <c r="AK6" s="3"/>
      <c r="AL6" s="3"/>
      <c r="AM6" s="3"/>
      <c r="AN6" s="3"/>
      <c r="AO6" s="3"/>
      <c r="AP6" s="3"/>
    </row>
    <row r="7" spans="1:42" ht="16.5" hidden="1" customHeight="1" x14ac:dyDescent="0.25">
      <c r="A7" s="1">
        <v>41999.450127314813</v>
      </c>
      <c r="B7" s="2" t="str">
        <f>"141226265320002"</f>
        <v>141226265320002</v>
      </c>
      <c r="C7" t="s">
        <v>45</v>
      </c>
      <c r="D7" t="s">
        <v>46</v>
      </c>
      <c r="E7" t="str">
        <f>"0978052285"</f>
        <v>0978052285</v>
      </c>
      <c r="F7" t="s">
        <v>47</v>
      </c>
      <c r="G7" t="s">
        <v>48</v>
      </c>
      <c r="H7" t="s">
        <v>45</v>
      </c>
      <c r="I7" t="s">
        <v>46</v>
      </c>
      <c r="J7" t="str">
        <f>"0978052285"</f>
        <v>0978052285</v>
      </c>
      <c r="K7" t="s">
        <v>47</v>
      </c>
      <c r="L7" t="s">
        <v>36</v>
      </c>
      <c r="O7" t="s">
        <v>37</v>
      </c>
      <c r="P7" t="s">
        <v>38</v>
      </c>
      <c r="Q7" t="str">
        <f>"230"</f>
        <v>230</v>
      </c>
      <c r="R7" t="str">
        <f t="shared" si="0"/>
        <v>70</v>
      </c>
      <c r="T7" t="str">
        <f>"300"</f>
        <v>300</v>
      </c>
      <c r="U7" t="str">
        <f>"300"</f>
        <v>300</v>
      </c>
      <c r="W7" t="s">
        <v>55</v>
      </c>
      <c r="X7" t="s">
        <v>40</v>
      </c>
      <c r="AD7" t="s">
        <v>43</v>
      </c>
      <c r="AE7" t="str">
        <f>"525715"</f>
        <v>525715</v>
      </c>
      <c r="AF7" t="s">
        <v>56</v>
      </c>
      <c r="AG7" t="str">
        <f>"1"</f>
        <v>1</v>
      </c>
      <c r="AH7" t="str">
        <f>"230"</f>
        <v>230</v>
      </c>
      <c r="AI7" t="str">
        <f>"230"</f>
        <v>230</v>
      </c>
      <c r="AK7" s="3"/>
      <c r="AL7" s="3"/>
      <c r="AM7" s="3"/>
      <c r="AN7" s="3"/>
      <c r="AO7" s="3"/>
      <c r="AP7" s="3"/>
    </row>
    <row r="8" spans="1:42" ht="16.5" hidden="1" customHeight="1" x14ac:dyDescent="0.25">
      <c r="A8" s="1">
        <v>41999.447129629632</v>
      </c>
      <c r="B8" s="2" t="str">
        <f>"141226265320001"</f>
        <v>141226265320001</v>
      </c>
      <c r="C8" t="s">
        <v>45</v>
      </c>
      <c r="D8" t="s">
        <v>46</v>
      </c>
      <c r="E8" t="str">
        <f>"0978052285"</f>
        <v>0978052285</v>
      </c>
      <c r="F8" t="s">
        <v>47</v>
      </c>
      <c r="G8" t="s">
        <v>48</v>
      </c>
      <c r="H8" t="s">
        <v>45</v>
      </c>
      <c r="I8" t="s">
        <v>46</v>
      </c>
      <c r="J8" t="str">
        <f>"0978052285"</f>
        <v>0978052285</v>
      </c>
      <c r="K8" t="s">
        <v>47</v>
      </c>
      <c r="L8" t="s">
        <v>36</v>
      </c>
      <c r="O8" t="s">
        <v>57</v>
      </c>
      <c r="P8" t="s">
        <v>57</v>
      </c>
      <c r="Q8" t="str">
        <f>"230"</f>
        <v>230</v>
      </c>
      <c r="R8" t="str">
        <f>"50"</f>
        <v>50</v>
      </c>
      <c r="S8" t="str">
        <f>"30"</f>
        <v>30</v>
      </c>
      <c r="T8" t="str">
        <f>"310"</f>
        <v>310</v>
      </c>
      <c r="U8" t="str">
        <f>"310"</f>
        <v>310</v>
      </c>
      <c r="W8" t="s">
        <v>58</v>
      </c>
      <c r="X8" t="s">
        <v>40</v>
      </c>
      <c r="AD8" t="s">
        <v>41</v>
      </c>
      <c r="AE8" t="str">
        <f>"525713"</f>
        <v>525713</v>
      </c>
      <c r="AF8" t="s">
        <v>59</v>
      </c>
      <c r="AG8" t="str">
        <f>"1"</f>
        <v>1</v>
      </c>
      <c r="AH8" t="str">
        <f>"230"</f>
        <v>230</v>
      </c>
      <c r="AI8" t="str">
        <f>"230"</f>
        <v>230</v>
      </c>
      <c r="AK8" s="3"/>
      <c r="AL8" s="3"/>
      <c r="AM8" s="3"/>
      <c r="AN8" s="3"/>
      <c r="AO8" s="3"/>
      <c r="AP8" s="3"/>
    </row>
    <row r="9" spans="1:42" ht="16.5" hidden="1" customHeight="1" x14ac:dyDescent="0.25">
      <c r="A9" s="1">
        <v>41994.803495370368</v>
      </c>
      <c r="B9" s="2" t="str">
        <f>"141221265320002"</f>
        <v>141221265320002</v>
      </c>
      <c r="C9" t="s">
        <v>60</v>
      </c>
      <c r="D9" t="s">
        <v>61</v>
      </c>
      <c r="E9" t="str">
        <f>"0931591400"</f>
        <v>0931591400</v>
      </c>
      <c r="F9" t="s">
        <v>62</v>
      </c>
      <c r="G9" t="s">
        <v>63</v>
      </c>
      <c r="H9" t="s">
        <v>60</v>
      </c>
      <c r="I9" t="s">
        <v>61</v>
      </c>
      <c r="J9" t="str">
        <f>"0931591400"</f>
        <v>0931591400</v>
      </c>
      <c r="K9" t="s">
        <v>62</v>
      </c>
      <c r="L9" t="s">
        <v>36</v>
      </c>
      <c r="O9" t="s">
        <v>37</v>
      </c>
      <c r="P9" t="s">
        <v>38</v>
      </c>
      <c r="Q9" t="str">
        <f>"199"</f>
        <v>199</v>
      </c>
      <c r="R9" t="str">
        <f t="shared" ref="R9:R18" si="3">"0"</f>
        <v>0</v>
      </c>
      <c r="T9" t="str">
        <f>"199"</f>
        <v>199</v>
      </c>
      <c r="U9" t="str">
        <f>"199"</f>
        <v>199</v>
      </c>
      <c r="W9" t="s">
        <v>58</v>
      </c>
      <c r="X9" t="s">
        <v>40</v>
      </c>
      <c r="AB9" t="s">
        <v>64</v>
      </c>
      <c r="AD9" t="s">
        <v>65</v>
      </c>
      <c r="AE9" t="str">
        <f>"524772"</f>
        <v>524772</v>
      </c>
      <c r="AF9" t="s">
        <v>66</v>
      </c>
      <c r="AG9" t="str">
        <f>"1"</f>
        <v>1</v>
      </c>
      <c r="AH9" t="str">
        <f>"199"</f>
        <v>199</v>
      </c>
      <c r="AI9" t="str">
        <f>"199"</f>
        <v>199</v>
      </c>
      <c r="AK9" s="3"/>
      <c r="AL9" s="3"/>
      <c r="AM9" s="3"/>
      <c r="AN9" s="3"/>
      <c r="AO9" s="3"/>
      <c r="AP9" s="3"/>
    </row>
    <row r="10" spans="1:42" ht="16.5" hidden="1" customHeight="1" x14ac:dyDescent="0.25">
      <c r="A10" s="1">
        <v>41994.708622685182</v>
      </c>
      <c r="B10" s="2" t="str">
        <f>"141221265320001"</f>
        <v>141221265320001</v>
      </c>
      <c r="C10" t="s">
        <v>45</v>
      </c>
      <c r="D10" t="s">
        <v>46</v>
      </c>
      <c r="F10" t="s">
        <v>67</v>
      </c>
      <c r="G10" t="s">
        <v>48</v>
      </c>
      <c r="H10" t="s">
        <v>45</v>
      </c>
      <c r="I10" t="s">
        <v>46</v>
      </c>
      <c r="K10" t="s">
        <v>67</v>
      </c>
      <c r="L10" t="s">
        <v>36</v>
      </c>
      <c r="O10" t="s">
        <v>37</v>
      </c>
      <c r="P10" t="s">
        <v>38</v>
      </c>
      <c r="Q10" t="str">
        <f>"1194"</f>
        <v>1194</v>
      </c>
      <c r="R10" t="str">
        <f t="shared" si="3"/>
        <v>0</v>
      </c>
      <c r="T10" t="str">
        <f>"1194"</f>
        <v>1194</v>
      </c>
      <c r="U10" t="str">
        <f>"1194"</f>
        <v>1194</v>
      </c>
      <c r="V10" t="str">
        <f>"1194"</f>
        <v>1194</v>
      </c>
      <c r="W10" t="s">
        <v>58</v>
      </c>
      <c r="X10" t="s">
        <v>40</v>
      </c>
      <c r="AD10" t="s">
        <v>65</v>
      </c>
      <c r="AE10" t="str">
        <f>"524772"</f>
        <v>524772</v>
      </c>
      <c r="AF10" t="s">
        <v>66</v>
      </c>
      <c r="AG10" t="str">
        <f>"6"</f>
        <v>6</v>
      </c>
      <c r="AH10" t="str">
        <f>"199"</f>
        <v>199</v>
      </c>
      <c r="AI10" t="str">
        <f>"1194"</f>
        <v>1194</v>
      </c>
      <c r="AK10" s="3"/>
      <c r="AL10" s="3"/>
      <c r="AM10" s="3"/>
      <c r="AN10" s="3"/>
      <c r="AO10" s="3"/>
      <c r="AP10" s="3"/>
    </row>
    <row r="11" spans="1:42" s="7" customFormat="1" x14ac:dyDescent="0.25">
      <c r="A11" s="6">
        <v>42017.427673611113</v>
      </c>
      <c r="B11" s="5" t="s">
        <v>82</v>
      </c>
      <c r="C11" s="7" t="s">
        <v>68</v>
      </c>
      <c r="D11" s="7" t="s">
        <v>33</v>
      </c>
      <c r="E11" s="7" t="str">
        <f t="shared" ref="E11:E18" si="4">"0956650222"</f>
        <v>0956650222</v>
      </c>
      <c r="F11" s="7" t="s">
        <v>138</v>
      </c>
      <c r="G11" s="7" t="s">
        <v>69</v>
      </c>
      <c r="H11" s="7" t="s">
        <v>68</v>
      </c>
      <c r="I11" s="7" t="s">
        <v>33</v>
      </c>
      <c r="J11" s="7" t="str">
        <f t="shared" ref="J11:J18" si="5">"0956650222"</f>
        <v>0956650222</v>
      </c>
      <c r="K11" s="7" t="s">
        <v>138</v>
      </c>
      <c r="L11" s="7" t="s">
        <v>36</v>
      </c>
      <c r="O11" s="7" t="s">
        <v>57</v>
      </c>
      <c r="P11" s="7" t="s">
        <v>57</v>
      </c>
      <c r="Q11" s="7" t="str">
        <f t="shared" ref="Q11:Q18" si="6">"2340"</f>
        <v>2340</v>
      </c>
      <c r="R11" s="7" t="str">
        <f t="shared" si="3"/>
        <v>0</v>
      </c>
      <c r="T11" s="7" t="str">
        <f t="shared" ref="T11:U18" si="7">"1903"</f>
        <v>1903</v>
      </c>
      <c r="U11" s="7" t="str">
        <f t="shared" si="7"/>
        <v>1903</v>
      </c>
      <c r="W11" s="7" t="s">
        <v>39</v>
      </c>
      <c r="X11" s="7" t="s">
        <v>40</v>
      </c>
      <c r="AD11" s="7" t="s">
        <v>72</v>
      </c>
      <c r="AE11" s="7" t="str">
        <f>"525712"</f>
        <v>525712</v>
      </c>
      <c r="AF11" s="7" t="s">
        <v>79</v>
      </c>
      <c r="AG11" s="7" t="str">
        <f t="shared" ref="AG11:AG17" si="8">"1"</f>
        <v>1</v>
      </c>
      <c r="AH11" s="7" t="str">
        <f t="shared" ref="AH11:AI17" si="9">"260"</f>
        <v>260</v>
      </c>
      <c r="AI11" s="7" t="str">
        <f t="shared" si="9"/>
        <v>260</v>
      </c>
    </row>
    <row r="12" spans="1:42" s="7" customFormat="1" x14ac:dyDescent="0.25">
      <c r="A12" s="6">
        <v>42017.427673611113</v>
      </c>
      <c r="B12" s="5" t="s">
        <v>139</v>
      </c>
      <c r="C12" s="7" t="s">
        <v>68</v>
      </c>
      <c r="D12" s="7" t="s">
        <v>33</v>
      </c>
      <c r="E12" s="7" t="str">
        <f t="shared" si="4"/>
        <v>0956650222</v>
      </c>
      <c r="F12" s="7" t="s">
        <v>138</v>
      </c>
      <c r="G12" s="7" t="s">
        <v>69</v>
      </c>
      <c r="H12" s="7" t="s">
        <v>68</v>
      </c>
      <c r="I12" s="7" t="s">
        <v>33</v>
      </c>
      <c r="J12" s="7" t="str">
        <f t="shared" si="5"/>
        <v>0956650222</v>
      </c>
      <c r="K12" s="7" t="s">
        <v>138</v>
      </c>
      <c r="L12" s="7" t="s">
        <v>36</v>
      </c>
      <c r="O12" s="7" t="s">
        <v>57</v>
      </c>
      <c r="P12" s="7" t="s">
        <v>57</v>
      </c>
      <c r="Q12" s="7" t="str">
        <f t="shared" si="6"/>
        <v>2340</v>
      </c>
      <c r="R12" s="7" t="str">
        <f t="shared" si="3"/>
        <v>0</v>
      </c>
      <c r="T12" s="7" t="str">
        <f t="shared" si="7"/>
        <v>1903</v>
      </c>
      <c r="U12" s="7" t="str">
        <f t="shared" si="7"/>
        <v>1903</v>
      </c>
      <c r="W12" s="7" t="s">
        <v>39</v>
      </c>
      <c r="X12" s="7" t="s">
        <v>40</v>
      </c>
      <c r="AD12" s="7" t="s">
        <v>72</v>
      </c>
      <c r="AE12" s="7" t="str">
        <f>"525712"</f>
        <v>525712</v>
      </c>
      <c r="AF12" s="7" t="s">
        <v>73</v>
      </c>
      <c r="AG12" s="7" t="str">
        <f t="shared" si="8"/>
        <v>1</v>
      </c>
      <c r="AH12" s="7" t="str">
        <f t="shared" si="9"/>
        <v>260</v>
      </c>
      <c r="AI12" s="7" t="str">
        <f t="shared" si="9"/>
        <v>260</v>
      </c>
    </row>
    <row r="13" spans="1:42" s="7" customFormat="1" x14ac:dyDescent="0.25">
      <c r="A13" s="6">
        <v>42017.427673611113</v>
      </c>
      <c r="B13" s="5" t="s">
        <v>139</v>
      </c>
      <c r="C13" s="7" t="s">
        <v>68</v>
      </c>
      <c r="D13" s="7" t="s">
        <v>33</v>
      </c>
      <c r="E13" s="7" t="str">
        <f t="shared" si="4"/>
        <v>0956650222</v>
      </c>
      <c r="F13" s="7" t="s">
        <v>138</v>
      </c>
      <c r="G13" s="7" t="s">
        <v>69</v>
      </c>
      <c r="H13" s="7" t="s">
        <v>68</v>
      </c>
      <c r="I13" s="7" t="s">
        <v>33</v>
      </c>
      <c r="J13" s="7" t="str">
        <f t="shared" si="5"/>
        <v>0956650222</v>
      </c>
      <c r="K13" s="7" t="s">
        <v>138</v>
      </c>
      <c r="L13" s="7" t="s">
        <v>36</v>
      </c>
      <c r="O13" s="7" t="s">
        <v>57</v>
      </c>
      <c r="P13" s="7" t="s">
        <v>57</v>
      </c>
      <c r="Q13" s="7" t="str">
        <f t="shared" si="6"/>
        <v>2340</v>
      </c>
      <c r="R13" s="7" t="str">
        <f t="shared" si="3"/>
        <v>0</v>
      </c>
      <c r="T13" s="7" t="str">
        <f t="shared" si="7"/>
        <v>1903</v>
      </c>
      <c r="U13" s="7" t="str">
        <f t="shared" si="7"/>
        <v>1903</v>
      </c>
      <c r="W13" s="7" t="s">
        <v>39</v>
      </c>
      <c r="X13" s="7" t="s">
        <v>40</v>
      </c>
      <c r="AD13" s="7" t="s">
        <v>75</v>
      </c>
      <c r="AE13" s="7" t="str">
        <f>"525713"</f>
        <v>525713</v>
      </c>
      <c r="AF13" s="7" t="s">
        <v>76</v>
      </c>
      <c r="AG13" s="7" t="str">
        <f t="shared" si="8"/>
        <v>1</v>
      </c>
      <c r="AH13" s="7" t="str">
        <f t="shared" si="9"/>
        <v>260</v>
      </c>
      <c r="AI13" s="7" t="str">
        <f t="shared" si="9"/>
        <v>260</v>
      </c>
    </row>
    <row r="14" spans="1:42" s="7" customFormat="1" x14ac:dyDescent="0.25">
      <c r="A14" s="6">
        <v>42017.427673611113</v>
      </c>
      <c r="B14" s="5" t="s">
        <v>139</v>
      </c>
      <c r="C14" s="7" t="s">
        <v>68</v>
      </c>
      <c r="D14" s="7" t="s">
        <v>33</v>
      </c>
      <c r="E14" s="7" t="str">
        <f t="shared" si="4"/>
        <v>0956650222</v>
      </c>
      <c r="F14" s="7" t="s">
        <v>138</v>
      </c>
      <c r="G14" s="7" t="s">
        <v>69</v>
      </c>
      <c r="H14" s="7" t="s">
        <v>68</v>
      </c>
      <c r="I14" s="7" t="s">
        <v>33</v>
      </c>
      <c r="J14" s="7" t="str">
        <f t="shared" si="5"/>
        <v>0956650222</v>
      </c>
      <c r="K14" s="7" t="s">
        <v>138</v>
      </c>
      <c r="L14" s="7" t="s">
        <v>36</v>
      </c>
      <c r="O14" s="7" t="s">
        <v>57</v>
      </c>
      <c r="P14" s="7" t="s">
        <v>57</v>
      </c>
      <c r="Q14" s="7" t="str">
        <f t="shared" si="6"/>
        <v>2340</v>
      </c>
      <c r="R14" s="7" t="str">
        <f t="shared" si="3"/>
        <v>0</v>
      </c>
      <c r="T14" s="7" t="str">
        <f t="shared" si="7"/>
        <v>1903</v>
      </c>
      <c r="U14" s="7" t="str">
        <f t="shared" si="7"/>
        <v>1903</v>
      </c>
      <c r="W14" s="7" t="s">
        <v>39</v>
      </c>
      <c r="X14" s="7" t="s">
        <v>40</v>
      </c>
      <c r="AD14" s="7" t="s">
        <v>75</v>
      </c>
      <c r="AE14" s="7" t="str">
        <f>"525713"</f>
        <v>525713</v>
      </c>
      <c r="AF14" s="7" t="s">
        <v>80</v>
      </c>
      <c r="AG14" s="7" t="str">
        <f t="shared" si="8"/>
        <v>1</v>
      </c>
      <c r="AH14" s="7" t="str">
        <f t="shared" si="9"/>
        <v>260</v>
      </c>
      <c r="AI14" s="7" t="str">
        <f t="shared" si="9"/>
        <v>260</v>
      </c>
    </row>
    <row r="15" spans="1:42" s="7" customFormat="1" x14ac:dyDescent="0.25">
      <c r="A15" s="6">
        <v>42017.427673611113</v>
      </c>
      <c r="B15" s="5" t="s">
        <v>139</v>
      </c>
      <c r="C15" s="7" t="s">
        <v>68</v>
      </c>
      <c r="D15" s="7" t="s">
        <v>33</v>
      </c>
      <c r="E15" s="7" t="str">
        <f t="shared" si="4"/>
        <v>0956650222</v>
      </c>
      <c r="F15" s="7" t="s">
        <v>138</v>
      </c>
      <c r="G15" s="7" t="s">
        <v>69</v>
      </c>
      <c r="H15" s="7" t="s">
        <v>68</v>
      </c>
      <c r="I15" s="7" t="s">
        <v>33</v>
      </c>
      <c r="J15" s="7" t="str">
        <f t="shared" si="5"/>
        <v>0956650222</v>
      </c>
      <c r="K15" s="7" t="s">
        <v>138</v>
      </c>
      <c r="L15" s="7" t="s">
        <v>36</v>
      </c>
      <c r="O15" s="7" t="s">
        <v>57</v>
      </c>
      <c r="P15" s="7" t="s">
        <v>57</v>
      </c>
      <c r="Q15" s="7" t="str">
        <f t="shared" si="6"/>
        <v>2340</v>
      </c>
      <c r="R15" s="7" t="str">
        <f t="shared" si="3"/>
        <v>0</v>
      </c>
      <c r="T15" s="7" t="str">
        <f t="shared" si="7"/>
        <v>1903</v>
      </c>
      <c r="U15" s="7" t="str">
        <f t="shared" si="7"/>
        <v>1903</v>
      </c>
      <c r="W15" s="7" t="s">
        <v>39</v>
      </c>
      <c r="X15" s="7" t="s">
        <v>40</v>
      </c>
      <c r="AD15" s="7" t="s">
        <v>70</v>
      </c>
      <c r="AE15" s="7" t="str">
        <f>"525715"</f>
        <v>525715</v>
      </c>
      <c r="AF15" s="7" t="s">
        <v>71</v>
      </c>
      <c r="AG15" s="7" t="str">
        <f t="shared" si="8"/>
        <v>1</v>
      </c>
      <c r="AH15" s="7" t="str">
        <f t="shared" si="9"/>
        <v>260</v>
      </c>
      <c r="AI15" s="7" t="str">
        <f t="shared" si="9"/>
        <v>260</v>
      </c>
    </row>
    <row r="16" spans="1:42" s="7" customFormat="1" x14ac:dyDescent="0.25">
      <c r="A16" s="6">
        <v>42017.427673611113</v>
      </c>
      <c r="B16" s="5" t="s">
        <v>139</v>
      </c>
      <c r="C16" s="7" t="s">
        <v>68</v>
      </c>
      <c r="D16" s="7" t="s">
        <v>33</v>
      </c>
      <c r="E16" s="7" t="str">
        <f t="shared" si="4"/>
        <v>0956650222</v>
      </c>
      <c r="F16" s="7" t="s">
        <v>138</v>
      </c>
      <c r="G16" s="7" t="s">
        <v>69</v>
      </c>
      <c r="H16" s="7" t="s">
        <v>68</v>
      </c>
      <c r="I16" s="7" t="s">
        <v>33</v>
      </c>
      <c r="J16" s="7" t="str">
        <f t="shared" si="5"/>
        <v>0956650222</v>
      </c>
      <c r="K16" s="7" t="s">
        <v>138</v>
      </c>
      <c r="L16" s="7" t="s">
        <v>36</v>
      </c>
      <c r="O16" s="7" t="s">
        <v>57</v>
      </c>
      <c r="P16" s="7" t="s">
        <v>57</v>
      </c>
      <c r="Q16" s="7" t="str">
        <f t="shared" si="6"/>
        <v>2340</v>
      </c>
      <c r="R16" s="7" t="str">
        <f t="shared" si="3"/>
        <v>0</v>
      </c>
      <c r="T16" s="7" t="str">
        <f t="shared" si="7"/>
        <v>1903</v>
      </c>
      <c r="U16" s="7" t="str">
        <f t="shared" si="7"/>
        <v>1903</v>
      </c>
      <c r="W16" s="7" t="s">
        <v>39</v>
      </c>
      <c r="X16" s="7" t="s">
        <v>40</v>
      </c>
      <c r="AD16" s="7" t="s">
        <v>70</v>
      </c>
      <c r="AE16" s="7" t="str">
        <f>"525715"</f>
        <v>525715</v>
      </c>
      <c r="AF16" s="7" t="s">
        <v>74</v>
      </c>
      <c r="AG16" s="7" t="str">
        <f t="shared" si="8"/>
        <v>1</v>
      </c>
      <c r="AH16" s="7" t="str">
        <f t="shared" si="9"/>
        <v>260</v>
      </c>
      <c r="AI16" s="7" t="str">
        <f t="shared" si="9"/>
        <v>260</v>
      </c>
    </row>
    <row r="17" spans="1:42" s="7" customFormat="1" x14ac:dyDescent="0.25">
      <c r="A17" s="6">
        <v>42017.427673611113</v>
      </c>
      <c r="B17" s="5" t="s">
        <v>139</v>
      </c>
      <c r="C17" s="7" t="s">
        <v>68</v>
      </c>
      <c r="D17" s="7" t="s">
        <v>33</v>
      </c>
      <c r="E17" s="7" t="str">
        <f t="shared" si="4"/>
        <v>0956650222</v>
      </c>
      <c r="F17" s="7" t="s">
        <v>138</v>
      </c>
      <c r="G17" s="7" t="s">
        <v>69</v>
      </c>
      <c r="H17" s="7" t="s">
        <v>68</v>
      </c>
      <c r="I17" s="7" t="s">
        <v>33</v>
      </c>
      <c r="J17" s="7" t="str">
        <f t="shared" si="5"/>
        <v>0956650222</v>
      </c>
      <c r="K17" s="7" t="s">
        <v>138</v>
      </c>
      <c r="L17" s="7" t="s">
        <v>36</v>
      </c>
      <c r="O17" s="7" t="s">
        <v>57</v>
      </c>
      <c r="P17" s="7" t="s">
        <v>57</v>
      </c>
      <c r="Q17" s="7" t="str">
        <f t="shared" si="6"/>
        <v>2340</v>
      </c>
      <c r="R17" s="7" t="str">
        <f t="shared" si="3"/>
        <v>0</v>
      </c>
      <c r="T17" s="7" t="str">
        <f t="shared" si="7"/>
        <v>1903</v>
      </c>
      <c r="U17" s="7" t="str">
        <f t="shared" si="7"/>
        <v>1903</v>
      </c>
      <c r="W17" s="7" t="s">
        <v>39</v>
      </c>
      <c r="X17" s="7" t="s">
        <v>40</v>
      </c>
      <c r="AD17" s="7" t="s">
        <v>77</v>
      </c>
      <c r="AE17" s="7" t="str">
        <f>"525744"</f>
        <v>525744</v>
      </c>
      <c r="AF17" s="7" t="s">
        <v>78</v>
      </c>
      <c r="AG17" s="7" t="str">
        <f t="shared" si="8"/>
        <v>1</v>
      </c>
      <c r="AH17" s="7" t="str">
        <f t="shared" si="9"/>
        <v>260</v>
      </c>
      <c r="AI17" s="7" t="str">
        <f t="shared" si="9"/>
        <v>260</v>
      </c>
    </row>
    <row r="18" spans="1:42" s="7" customFormat="1" x14ac:dyDescent="0.25">
      <c r="A18" s="6">
        <v>42017.427673611113</v>
      </c>
      <c r="B18" s="5" t="s">
        <v>139</v>
      </c>
      <c r="C18" s="7" t="s">
        <v>68</v>
      </c>
      <c r="D18" s="7" t="s">
        <v>33</v>
      </c>
      <c r="E18" s="7" t="str">
        <f t="shared" si="4"/>
        <v>0956650222</v>
      </c>
      <c r="F18" s="7" t="s">
        <v>138</v>
      </c>
      <c r="G18" s="7" t="s">
        <v>69</v>
      </c>
      <c r="H18" s="7" t="s">
        <v>68</v>
      </c>
      <c r="I18" s="7" t="s">
        <v>33</v>
      </c>
      <c r="J18" s="7" t="str">
        <f t="shared" si="5"/>
        <v>0956650222</v>
      </c>
      <c r="K18" s="7" t="s">
        <v>138</v>
      </c>
      <c r="L18" s="7" t="s">
        <v>36</v>
      </c>
      <c r="O18" s="7" t="s">
        <v>57</v>
      </c>
      <c r="P18" s="7" t="s">
        <v>57</v>
      </c>
      <c r="Q18" s="7" t="str">
        <f t="shared" si="6"/>
        <v>2340</v>
      </c>
      <c r="R18" s="7" t="str">
        <f t="shared" si="3"/>
        <v>0</v>
      </c>
      <c r="T18" s="7" t="str">
        <f t="shared" si="7"/>
        <v>1903</v>
      </c>
      <c r="U18" s="7" t="str">
        <f t="shared" si="7"/>
        <v>1903</v>
      </c>
      <c r="W18" s="7" t="s">
        <v>39</v>
      </c>
      <c r="X18" s="7" t="s">
        <v>40</v>
      </c>
      <c r="AD18" s="7" t="s">
        <v>77</v>
      </c>
      <c r="AE18" s="7" t="str">
        <f>"525744"</f>
        <v>525744</v>
      </c>
      <c r="AF18" s="7" t="s">
        <v>81</v>
      </c>
      <c r="AG18" s="7" t="str">
        <f>"2"</f>
        <v>2</v>
      </c>
      <c r="AH18" s="7" t="str">
        <f>"260"</f>
        <v>260</v>
      </c>
      <c r="AI18" s="7" t="str">
        <f>"520"</f>
        <v>520</v>
      </c>
    </row>
    <row r="19" spans="1:42" s="7" customFormat="1" x14ac:dyDescent="0.25">
      <c r="A19" s="6">
        <v>42018.391574074078</v>
      </c>
      <c r="B19" s="5" t="s">
        <v>140</v>
      </c>
      <c r="C19" s="7" t="s">
        <v>141</v>
      </c>
      <c r="D19" s="7" t="s">
        <v>33</v>
      </c>
      <c r="E19" s="7" t="s">
        <v>84</v>
      </c>
      <c r="F19" s="7" t="s">
        <v>85</v>
      </c>
      <c r="G19" s="7" t="s">
        <v>86</v>
      </c>
      <c r="H19" s="7" t="s">
        <v>141</v>
      </c>
      <c r="I19" s="7" t="s">
        <v>33</v>
      </c>
      <c r="J19" s="7" t="s">
        <v>84</v>
      </c>
      <c r="K19" s="7" t="s">
        <v>87</v>
      </c>
      <c r="L19" s="7" t="s">
        <v>36</v>
      </c>
      <c r="O19" s="7" t="s">
        <v>37</v>
      </c>
      <c r="P19" s="7" t="s">
        <v>88</v>
      </c>
      <c r="Q19" s="7" t="s">
        <v>89</v>
      </c>
      <c r="R19" s="7" t="s">
        <v>90</v>
      </c>
      <c r="T19" s="7" t="s">
        <v>89</v>
      </c>
      <c r="U19" s="7" t="s">
        <v>89</v>
      </c>
      <c r="W19" s="7" t="s">
        <v>39</v>
      </c>
      <c r="X19" s="7" t="s">
        <v>40</v>
      </c>
      <c r="Y19" s="7" t="s">
        <v>91</v>
      </c>
      <c r="AA19" s="7" t="s">
        <v>92</v>
      </c>
      <c r="AD19" s="7" t="s">
        <v>97</v>
      </c>
      <c r="AE19" s="7" t="s">
        <v>98</v>
      </c>
      <c r="AF19" s="7" t="s">
        <v>99</v>
      </c>
      <c r="AG19" s="7" t="s">
        <v>95</v>
      </c>
      <c r="AH19" s="7" t="s">
        <v>96</v>
      </c>
      <c r="AI19" s="7" t="s">
        <v>96</v>
      </c>
      <c r="AK19" s="8"/>
      <c r="AL19" s="8"/>
      <c r="AM19" s="8"/>
      <c r="AN19" s="8"/>
      <c r="AO19" s="8"/>
      <c r="AP19" s="8"/>
    </row>
    <row r="20" spans="1:42" s="7" customFormat="1" x14ac:dyDescent="0.25">
      <c r="A20" s="6">
        <v>42018.391574074078</v>
      </c>
      <c r="B20" s="5" t="s">
        <v>83</v>
      </c>
      <c r="C20" s="7" t="s">
        <v>142</v>
      </c>
      <c r="D20" s="7" t="s">
        <v>33</v>
      </c>
      <c r="E20" s="7" t="s">
        <v>84</v>
      </c>
      <c r="F20" s="7" t="s">
        <v>85</v>
      </c>
      <c r="G20" s="7" t="s">
        <v>86</v>
      </c>
      <c r="H20" s="7" t="s">
        <v>142</v>
      </c>
      <c r="I20" s="7" t="s">
        <v>33</v>
      </c>
      <c r="J20" s="7" t="s">
        <v>84</v>
      </c>
      <c r="K20" s="7" t="s">
        <v>87</v>
      </c>
      <c r="L20" s="7" t="s">
        <v>36</v>
      </c>
      <c r="O20" s="7" t="s">
        <v>37</v>
      </c>
      <c r="P20" s="7" t="s">
        <v>88</v>
      </c>
      <c r="Q20" s="7" t="s">
        <v>89</v>
      </c>
      <c r="R20" s="7" t="s">
        <v>90</v>
      </c>
      <c r="T20" s="7" t="s">
        <v>89</v>
      </c>
      <c r="U20" s="7" t="s">
        <v>89</v>
      </c>
      <c r="W20" s="7" t="s">
        <v>39</v>
      </c>
      <c r="X20" s="7" t="s">
        <v>40</v>
      </c>
      <c r="Y20" s="7" t="s">
        <v>91</v>
      </c>
      <c r="AA20" s="7" t="s">
        <v>92</v>
      </c>
      <c r="AD20" s="7" t="s">
        <v>93</v>
      </c>
      <c r="AE20" s="7" t="s">
        <v>94</v>
      </c>
      <c r="AF20" s="7" t="s">
        <v>50</v>
      </c>
      <c r="AG20" s="7" t="s">
        <v>95</v>
      </c>
      <c r="AH20" s="7" t="s">
        <v>96</v>
      </c>
      <c r="AI20" s="7" t="s">
        <v>96</v>
      </c>
      <c r="AK20" s="8"/>
      <c r="AL20" s="8"/>
      <c r="AM20" s="8"/>
      <c r="AN20" s="8"/>
      <c r="AO20" s="8"/>
      <c r="AP20" s="8"/>
    </row>
    <row r="21" spans="1:42" s="7" customFormat="1" x14ac:dyDescent="0.25">
      <c r="A21" s="6">
        <v>42018.391574074078</v>
      </c>
      <c r="B21" s="5" t="s">
        <v>83</v>
      </c>
      <c r="C21" s="7" t="s">
        <v>142</v>
      </c>
      <c r="D21" s="7" t="s">
        <v>33</v>
      </c>
      <c r="E21" s="7" t="s">
        <v>84</v>
      </c>
      <c r="F21" s="7" t="s">
        <v>85</v>
      </c>
      <c r="G21" s="7" t="s">
        <v>86</v>
      </c>
      <c r="H21" s="7" t="s">
        <v>142</v>
      </c>
      <c r="I21" s="7" t="s">
        <v>33</v>
      </c>
      <c r="J21" s="7" t="s">
        <v>84</v>
      </c>
      <c r="K21" s="7" t="s">
        <v>87</v>
      </c>
      <c r="L21" s="7" t="s">
        <v>36</v>
      </c>
      <c r="O21" s="7" t="s">
        <v>37</v>
      </c>
      <c r="P21" s="7" t="s">
        <v>88</v>
      </c>
      <c r="Q21" s="7" t="s">
        <v>89</v>
      </c>
      <c r="R21" s="7" t="s">
        <v>90</v>
      </c>
      <c r="T21" s="7" t="s">
        <v>89</v>
      </c>
      <c r="U21" s="7" t="s">
        <v>89</v>
      </c>
      <c r="W21" s="7" t="s">
        <v>39</v>
      </c>
      <c r="X21" s="7" t="s">
        <v>40</v>
      </c>
      <c r="Y21" s="7" t="s">
        <v>91</v>
      </c>
      <c r="AA21" s="7" t="s">
        <v>92</v>
      </c>
      <c r="AD21" s="7" t="s">
        <v>100</v>
      </c>
      <c r="AE21" s="7" t="s">
        <v>101</v>
      </c>
      <c r="AF21" s="7" t="s">
        <v>143</v>
      </c>
      <c r="AG21" s="7" t="s">
        <v>95</v>
      </c>
      <c r="AH21" s="7" t="s">
        <v>96</v>
      </c>
      <c r="AI21" s="7" t="s">
        <v>96</v>
      </c>
      <c r="AK21" s="8"/>
      <c r="AL21" s="8"/>
      <c r="AM21" s="8"/>
      <c r="AN21" s="8"/>
      <c r="AO21" s="8"/>
      <c r="AP21" s="8"/>
    </row>
    <row r="22" spans="1:42" s="7" customFormat="1" x14ac:dyDescent="0.25">
      <c r="A22" s="6">
        <v>42018.438217592593</v>
      </c>
      <c r="B22" s="6" t="s">
        <v>102</v>
      </c>
      <c r="C22" s="7" t="s">
        <v>103</v>
      </c>
      <c r="D22" s="7" t="s">
        <v>33</v>
      </c>
      <c r="E22" s="7" t="s">
        <v>104</v>
      </c>
      <c r="F22" s="7" t="s">
        <v>105</v>
      </c>
      <c r="G22" s="7" t="s">
        <v>106</v>
      </c>
      <c r="H22" s="7" t="s">
        <v>103</v>
      </c>
      <c r="I22" s="7" t="s">
        <v>33</v>
      </c>
      <c r="J22" s="7" t="s">
        <v>104</v>
      </c>
      <c r="K22" s="7" t="s">
        <v>107</v>
      </c>
      <c r="L22" s="7" t="s">
        <v>36</v>
      </c>
      <c r="O22" s="7" t="s">
        <v>37</v>
      </c>
      <c r="P22" s="7" t="s">
        <v>88</v>
      </c>
      <c r="Q22" s="7" t="s">
        <v>108</v>
      </c>
      <c r="R22" s="7" t="s">
        <v>90</v>
      </c>
      <c r="T22" s="7" t="s">
        <v>109</v>
      </c>
      <c r="U22" s="7" t="s">
        <v>109</v>
      </c>
      <c r="W22" s="7" t="s">
        <v>129</v>
      </c>
      <c r="X22" s="7" t="s">
        <v>40</v>
      </c>
      <c r="Y22" s="7" t="s">
        <v>91</v>
      </c>
      <c r="AA22" s="7" t="s">
        <v>110</v>
      </c>
      <c r="AD22" s="7" t="s">
        <v>111</v>
      </c>
      <c r="AE22" s="7" t="s">
        <v>112</v>
      </c>
      <c r="AF22" s="7" t="s">
        <v>113</v>
      </c>
      <c r="AG22" s="7" t="s">
        <v>95</v>
      </c>
      <c r="AH22" s="7" t="s">
        <v>96</v>
      </c>
      <c r="AI22" s="7" t="s">
        <v>96</v>
      </c>
    </row>
    <row r="23" spans="1:42" s="7" customFormat="1" x14ac:dyDescent="0.25">
      <c r="A23" s="6">
        <v>42018.438217592593</v>
      </c>
      <c r="B23" s="6" t="s">
        <v>102</v>
      </c>
      <c r="C23" s="7" t="s">
        <v>103</v>
      </c>
      <c r="D23" s="7" t="s">
        <v>33</v>
      </c>
      <c r="E23" s="7" t="s">
        <v>104</v>
      </c>
      <c r="F23" s="7" t="s">
        <v>105</v>
      </c>
      <c r="G23" s="7" t="s">
        <v>106</v>
      </c>
      <c r="H23" s="7" t="s">
        <v>103</v>
      </c>
      <c r="I23" s="7" t="s">
        <v>33</v>
      </c>
      <c r="J23" s="7" t="s">
        <v>104</v>
      </c>
      <c r="K23" s="7" t="s">
        <v>107</v>
      </c>
      <c r="L23" s="7" t="s">
        <v>36</v>
      </c>
      <c r="O23" s="7" t="s">
        <v>37</v>
      </c>
      <c r="P23" s="7" t="s">
        <v>88</v>
      </c>
      <c r="Q23" s="7" t="s">
        <v>108</v>
      </c>
      <c r="R23" s="7" t="s">
        <v>90</v>
      </c>
      <c r="T23" s="7" t="s">
        <v>109</v>
      </c>
      <c r="U23" s="7" t="s">
        <v>109</v>
      </c>
      <c r="W23" s="7" t="s">
        <v>129</v>
      </c>
      <c r="X23" s="7" t="s">
        <v>144</v>
      </c>
      <c r="Y23" s="7" t="s">
        <v>91</v>
      </c>
      <c r="AA23" s="7" t="s">
        <v>110</v>
      </c>
      <c r="AD23" s="7" t="s">
        <v>114</v>
      </c>
      <c r="AE23" s="7" t="s">
        <v>115</v>
      </c>
      <c r="AF23" s="7" t="s">
        <v>116</v>
      </c>
      <c r="AG23" s="7" t="s">
        <v>95</v>
      </c>
      <c r="AH23" s="7" t="s">
        <v>96</v>
      </c>
      <c r="AI23" s="7" t="s">
        <v>96</v>
      </c>
    </row>
    <row r="24" spans="1:42" s="7" customFormat="1" x14ac:dyDescent="0.25">
      <c r="A24" s="6">
        <v>42018.438217592593</v>
      </c>
      <c r="B24" s="6" t="s">
        <v>102</v>
      </c>
      <c r="C24" s="7" t="s">
        <v>103</v>
      </c>
      <c r="D24" s="7" t="s">
        <v>33</v>
      </c>
      <c r="E24" s="7" t="s">
        <v>104</v>
      </c>
      <c r="F24" s="7" t="s">
        <v>105</v>
      </c>
      <c r="G24" s="7" t="s">
        <v>106</v>
      </c>
      <c r="H24" s="7" t="s">
        <v>103</v>
      </c>
      <c r="I24" s="7" t="s">
        <v>33</v>
      </c>
      <c r="J24" s="7" t="s">
        <v>104</v>
      </c>
      <c r="K24" s="7" t="s">
        <v>107</v>
      </c>
      <c r="L24" s="7" t="s">
        <v>36</v>
      </c>
      <c r="O24" s="7" t="s">
        <v>37</v>
      </c>
      <c r="P24" s="7" t="s">
        <v>88</v>
      </c>
      <c r="Q24" s="7" t="s">
        <v>108</v>
      </c>
      <c r="R24" s="7" t="s">
        <v>90</v>
      </c>
      <c r="T24" s="7" t="s">
        <v>109</v>
      </c>
      <c r="U24" s="7" t="s">
        <v>109</v>
      </c>
      <c r="W24" s="7" t="s">
        <v>129</v>
      </c>
      <c r="X24" s="7" t="s">
        <v>144</v>
      </c>
      <c r="Y24" s="7" t="s">
        <v>91</v>
      </c>
      <c r="AA24" s="7" t="s">
        <v>110</v>
      </c>
      <c r="AD24" s="7" t="s">
        <v>117</v>
      </c>
      <c r="AE24" s="7" t="s">
        <v>118</v>
      </c>
      <c r="AF24" s="7" t="s">
        <v>119</v>
      </c>
      <c r="AG24" s="7" t="s">
        <v>95</v>
      </c>
      <c r="AH24" s="7" t="s">
        <v>96</v>
      </c>
      <c r="AI24" s="7" t="s">
        <v>96</v>
      </c>
    </row>
    <row r="25" spans="1:42" s="7" customFormat="1" x14ac:dyDescent="0.25">
      <c r="A25" s="6">
        <v>42018.438217592593</v>
      </c>
      <c r="B25" s="6" t="s">
        <v>102</v>
      </c>
      <c r="C25" s="7" t="s">
        <v>103</v>
      </c>
      <c r="D25" s="7" t="s">
        <v>33</v>
      </c>
      <c r="E25" s="7" t="s">
        <v>104</v>
      </c>
      <c r="F25" s="7" t="s">
        <v>105</v>
      </c>
      <c r="G25" s="7" t="s">
        <v>106</v>
      </c>
      <c r="H25" s="7" t="s">
        <v>103</v>
      </c>
      <c r="I25" s="7" t="s">
        <v>33</v>
      </c>
      <c r="J25" s="7" t="s">
        <v>104</v>
      </c>
      <c r="K25" s="7" t="s">
        <v>107</v>
      </c>
      <c r="L25" s="7" t="s">
        <v>36</v>
      </c>
      <c r="O25" s="7" t="s">
        <v>37</v>
      </c>
      <c r="P25" s="7" t="s">
        <v>88</v>
      </c>
      <c r="Q25" s="7" t="s">
        <v>108</v>
      </c>
      <c r="R25" s="7" t="s">
        <v>90</v>
      </c>
      <c r="T25" s="7" t="s">
        <v>109</v>
      </c>
      <c r="U25" s="7" t="s">
        <v>109</v>
      </c>
      <c r="W25" s="7" t="s">
        <v>129</v>
      </c>
      <c r="X25" s="7" t="s">
        <v>144</v>
      </c>
      <c r="Y25" s="7" t="s">
        <v>91</v>
      </c>
      <c r="AA25" s="7" t="s">
        <v>110</v>
      </c>
      <c r="AD25" s="7" t="s">
        <v>120</v>
      </c>
      <c r="AE25" s="7" t="s">
        <v>121</v>
      </c>
      <c r="AF25" s="7" t="s">
        <v>122</v>
      </c>
      <c r="AG25" s="7" t="s">
        <v>95</v>
      </c>
      <c r="AH25" s="7" t="s">
        <v>96</v>
      </c>
      <c r="AI25" s="7" t="s">
        <v>96</v>
      </c>
    </row>
    <row r="26" spans="1:42" s="7" customFormat="1" x14ac:dyDescent="0.25">
      <c r="A26" s="6">
        <v>42018.438217592593</v>
      </c>
      <c r="B26" s="6" t="s">
        <v>102</v>
      </c>
      <c r="C26" s="7" t="s">
        <v>103</v>
      </c>
      <c r="D26" s="7" t="s">
        <v>33</v>
      </c>
      <c r="E26" s="7" t="s">
        <v>104</v>
      </c>
      <c r="F26" s="7" t="s">
        <v>105</v>
      </c>
      <c r="G26" s="7" t="s">
        <v>106</v>
      </c>
      <c r="H26" s="7" t="s">
        <v>103</v>
      </c>
      <c r="I26" s="7" t="s">
        <v>33</v>
      </c>
      <c r="J26" s="7" t="s">
        <v>104</v>
      </c>
      <c r="K26" s="7" t="s">
        <v>107</v>
      </c>
      <c r="L26" s="7" t="s">
        <v>36</v>
      </c>
      <c r="O26" s="7" t="s">
        <v>37</v>
      </c>
      <c r="P26" s="7" t="s">
        <v>88</v>
      </c>
      <c r="Q26" s="7" t="s">
        <v>108</v>
      </c>
      <c r="R26" s="7" t="s">
        <v>90</v>
      </c>
      <c r="T26" s="7" t="s">
        <v>109</v>
      </c>
      <c r="U26" s="7" t="s">
        <v>109</v>
      </c>
      <c r="W26" s="7" t="s">
        <v>129</v>
      </c>
      <c r="X26" s="7" t="s">
        <v>144</v>
      </c>
      <c r="Y26" s="7" t="s">
        <v>91</v>
      </c>
      <c r="AA26" s="7" t="s">
        <v>110</v>
      </c>
      <c r="AD26" s="7" t="s">
        <v>123</v>
      </c>
      <c r="AE26" s="7" t="s">
        <v>124</v>
      </c>
      <c r="AF26" s="7" t="s">
        <v>125</v>
      </c>
      <c r="AG26" s="7" t="s">
        <v>95</v>
      </c>
      <c r="AH26" s="7" t="s">
        <v>96</v>
      </c>
      <c r="AI26" s="7" t="s">
        <v>96</v>
      </c>
    </row>
    <row r="27" spans="1:42" s="7" customFormat="1" x14ac:dyDescent="0.25">
      <c r="A27" s="6">
        <v>42018.438217592593</v>
      </c>
      <c r="B27" s="6" t="s">
        <v>102</v>
      </c>
      <c r="C27" s="7" t="s">
        <v>103</v>
      </c>
      <c r="D27" s="7" t="s">
        <v>33</v>
      </c>
      <c r="E27" s="7" t="s">
        <v>104</v>
      </c>
      <c r="F27" s="7" t="s">
        <v>105</v>
      </c>
      <c r="G27" s="7" t="s">
        <v>106</v>
      </c>
      <c r="H27" s="7" t="s">
        <v>103</v>
      </c>
      <c r="I27" s="7" t="s">
        <v>33</v>
      </c>
      <c r="J27" s="7" t="s">
        <v>104</v>
      </c>
      <c r="K27" s="7" t="s">
        <v>107</v>
      </c>
      <c r="L27" s="7" t="s">
        <v>36</v>
      </c>
      <c r="O27" s="7" t="s">
        <v>37</v>
      </c>
      <c r="P27" s="7" t="s">
        <v>88</v>
      </c>
      <c r="Q27" s="7" t="s">
        <v>108</v>
      </c>
      <c r="R27" s="7" t="s">
        <v>90</v>
      </c>
      <c r="T27" s="7" t="s">
        <v>109</v>
      </c>
      <c r="U27" s="7" t="s">
        <v>109</v>
      </c>
      <c r="W27" s="7" t="s">
        <v>129</v>
      </c>
      <c r="X27" s="7" t="s">
        <v>144</v>
      </c>
      <c r="Y27" s="7" t="s">
        <v>91</v>
      </c>
      <c r="AA27" s="7" t="s">
        <v>110</v>
      </c>
      <c r="AD27" s="7" t="s">
        <v>126</v>
      </c>
      <c r="AE27" s="7" t="s">
        <v>127</v>
      </c>
      <c r="AF27" s="7" t="s">
        <v>128</v>
      </c>
      <c r="AG27" s="7" t="s">
        <v>95</v>
      </c>
      <c r="AH27" s="7" t="s">
        <v>96</v>
      </c>
      <c r="AI27" s="7" t="s">
        <v>96</v>
      </c>
    </row>
    <row r="28" spans="1:42" s="7" customFormat="1" x14ac:dyDescent="0.25">
      <c r="A28" s="6">
        <v>42018.716365740744</v>
      </c>
      <c r="B28" s="7" t="str">
        <f>"150114265320003"</f>
        <v>150114265320003</v>
      </c>
      <c r="C28" s="7" t="s">
        <v>130</v>
      </c>
      <c r="D28" s="7" t="s">
        <v>131</v>
      </c>
      <c r="E28" s="7" t="str">
        <f>"0978150639"</f>
        <v>0978150639</v>
      </c>
      <c r="F28" s="7" t="s">
        <v>132</v>
      </c>
      <c r="G28" s="7" t="s">
        <v>133</v>
      </c>
      <c r="H28" s="7" t="s">
        <v>130</v>
      </c>
      <c r="I28" s="7" t="s">
        <v>131</v>
      </c>
      <c r="J28" s="7" t="str">
        <f>"0978150639"</f>
        <v>0978150639</v>
      </c>
      <c r="K28" s="7" t="s">
        <v>132</v>
      </c>
      <c r="L28" s="7" t="s">
        <v>36</v>
      </c>
      <c r="O28" s="7" t="s">
        <v>57</v>
      </c>
      <c r="P28" s="7" t="s">
        <v>57</v>
      </c>
      <c r="Q28" s="7" t="str">
        <f>"1040"</f>
        <v>1040</v>
      </c>
      <c r="R28" s="7" t="str">
        <f t="shared" ref="R28:R31" si="10">"0"</f>
        <v>0</v>
      </c>
      <c r="T28" s="7" t="str">
        <f t="shared" ref="T28:U31" si="11">"1040"</f>
        <v>1040</v>
      </c>
      <c r="U28" s="7" t="str">
        <f t="shared" si="11"/>
        <v>1040</v>
      </c>
      <c r="W28" s="7" t="s">
        <v>39</v>
      </c>
      <c r="X28" s="7" t="s">
        <v>144</v>
      </c>
      <c r="AD28" s="7" t="s">
        <v>134</v>
      </c>
      <c r="AE28" s="7" t="str">
        <f>"524750"</f>
        <v>524750</v>
      </c>
      <c r="AF28" s="7" t="s">
        <v>135</v>
      </c>
      <c r="AG28" s="7" t="str">
        <f t="shared" ref="AG28:AG31" si="12">"1"</f>
        <v>1</v>
      </c>
      <c r="AH28" s="7" t="str">
        <f t="shared" ref="AH28:AI31" si="13">"260"</f>
        <v>260</v>
      </c>
      <c r="AI28" s="7" t="str">
        <f t="shared" si="13"/>
        <v>260</v>
      </c>
    </row>
    <row r="29" spans="1:42" s="7" customFormat="1" x14ac:dyDescent="0.25">
      <c r="A29" s="6">
        <v>42018.716365740744</v>
      </c>
      <c r="B29" s="7" t="str">
        <f>"150114265320003"</f>
        <v>150114265320003</v>
      </c>
      <c r="C29" s="7" t="s">
        <v>130</v>
      </c>
      <c r="D29" s="7" t="s">
        <v>131</v>
      </c>
      <c r="E29" s="7" t="str">
        <f>"0978150639"</f>
        <v>0978150639</v>
      </c>
      <c r="F29" s="7" t="s">
        <v>132</v>
      </c>
      <c r="G29" s="7" t="s">
        <v>133</v>
      </c>
      <c r="H29" s="7" t="s">
        <v>130</v>
      </c>
      <c r="I29" s="7" t="s">
        <v>131</v>
      </c>
      <c r="J29" s="7" t="str">
        <f>"0978150639"</f>
        <v>0978150639</v>
      </c>
      <c r="K29" s="7" t="s">
        <v>132</v>
      </c>
      <c r="L29" s="7" t="s">
        <v>36</v>
      </c>
      <c r="O29" s="7" t="s">
        <v>57</v>
      </c>
      <c r="P29" s="7" t="s">
        <v>57</v>
      </c>
      <c r="Q29" s="7" t="str">
        <f>"1040"</f>
        <v>1040</v>
      </c>
      <c r="R29" s="7" t="str">
        <f t="shared" si="10"/>
        <v>0</v>
      </c>
      <c r="T29" s="7" t="str">
        <f t="shared" si="11"/>
        <v>1040</v>
      </c>
      <c r="U29" s="7" t="str">
        <f t="shared" si="11"/>
        <v>1040</v>
      </c>
      <c r="W29" s="7" t="s">
        <v>39</v>
      </c>
      <c r="X29" s="7" t="s">
        <v>144</v>
      </c>
      <c r="AD29" s="7" t="s">
        <v>75</v>
      </c>
      <c r="AE29" s="7" t="str">
        <f>"525713"</f>
        <v>525713</v>
      </c>
      <c r="AF29" s="7" t="s">
        <v>136</v>
      </c>
      <c r="AG29" s="7" t="str">
        <f t="shared" si="12"/>
        <v>1</v>
      </c>
      <c r="AH29" s="7" t="str">
        <f t="shared" si="13"/>
        <v>260</v>
      </c>
      <c r="AI29" s="7" t="str">
        <f t="shared" si="13"/>
        <v>260</v>
      </c>
    </row>
    <row r="30" spans="1:42" s="7" customFormat="1" x14ac:dyDescent="0.25">
      <c r="A30" s="6">
        <v>42018.716365740744</v>
      </c>
      <c r="B30" s="7" t="str">
        <f>"150114265320003"</f>
        <v>150114265320003</v>
      </c>
      <c r="C30" s="7" t="s">
        <v>130</v>
      </c>
      <c r="D30" s="7" t="s">
        <v>131</v>
      </c>
      <c r="E30" s="7" t="str">
        <f>"0978150639"</f>
        <v>0978150639</v>
      </c>
      <c r="F30" s="7" t="s">
        <v>132</v>
      </c>
      <c r="G30" s="7" t="s">
        <v>133</v>
      </c>
      <c r="H30" s="7" t="s">
        <v>130</v>
      </c>
      <c r="I30" s="7" t="s">
        <v>131</v>
      </c>
      <c r="J30" s="7" t="str">
        <f>"0978150639"</f>
        <v>0978150639</v>
      </c>
      <c r="K30" s="7" t="s">
        <v>132</v>
      </c>
      <c r="L30" s="7" t="s">
        <v>36</v>
      </c>
      <c r="O30" s="7" t="s">
        <v>57</v>
      </c>
      <c r="P30" s="7" t="s">
        <v>57</v>
      </c>
      <c r="Q30" s="7" t="str">
        <f>"1040"</f>
        <v>1040</v>
      </c>
      <c r="R30" s="7" t="str">
        <f t="shared" si="10"/>
        <v>0</v>
      </c>
      <c r="T30" s="7" t="str">
        <f t="shared" si="11"/>
        <v>1040</v>
      </c>
      <c r="U30" s="7" t="str">
        <f t="shared" si="11"/>
        <v>1040</v>
      </c>
      <c r="W30" s="7" t="s">
        <v>39</v>
      </c>
      <c r="X30" s="7" t="s">
        <v>144</v>
      </c>
      <c r="AD30" s="7" t="s">
        <v>93</v>
      </c>
      <c r="AE30" s="7" t="str">
        <f>"525711"</f>
        <v>525711</v>
      </c>
      <c r="AF30" s="7" t="s">
        <v>137</v>
      </c>
      <c r="AG30" s="7" t="str">
        <f t="shared" si="12"/>
        <v>1</v>
      </c>
      <c r="AH30" s="7" t="str">
        <f t="shared" si="13"/>
        <v>260</v>
      </c>
      <c r="AI30" s="7" t="str">
        <f t="shared" si="13"/>
        <v>260</v>
      </c>
    </row>
    <row r="31" spans="1:42" s="7" customFormat="1" x14ac:dyDescent="0.25">
      <c r="A31" s="6">
        <v>42018.716365740744</v>
      </c>
      <c r="B31" s="7" t="str">
        <f>"150114265320003"</f>
        <v>150114265320003</v>
      </c>
      <c r="C31" s="7" t="s">
        <v>130</v>
      </c>
      <c r="D31" s="7" t="s">
        <v>131</v>
      </c>
      <c r="E31" s="7" t="str">
        <f>"0978150639"</f>
        <v>0978150639</v>
      </c>
      <c r="F31" s="7" t="s">
        <v>132</v>
      </c>
      <c r="G31" s="7" t="s">
        <v>133</v>
      </c>
      <c r="H31" s="7" t="s">
        <v>130</v>
      </c>
      <c r="I31" s="7" t="s">
        <v>131</v>
      </c>
      <c r="J31" s="7" t="str">
        <f>"0978150639"</f>
        <v>0978150639</v>
      </c>
      <c r="K31" s="7" t="s">
        <v>132</v>
      </c>
      <c r="L31" s="7" t="s">
        <v>36</v>
      </c>
      <c r="O31" s="7" t="s">
        <v>57</v>
      </c>
      <c r="P31" s="7" t="s">
        <v>57</v>
      </c>
      <c r="Q31" s="7" t="str">
        <f>"1040"</f>
        <v>1040</v>
      </c>
      <c r="R31" s="7" t="str">
        <f t="shared" si="10"/>
        <v>0</v>
      </c>
      <c r="T31" s="7" t="str">
        <f t="shared" si="11"/>
        <v>1040</v>
      </c>
      <c r="U31" s="7" t="str">
        <f t="shared" si="11"/>
        <v>1040</v>
      </c>
      <c r="W31" s="7" t="s">
        <v>39</v>
      </c>
      <c r="X31" s="7" t="s">
        <v>144</v>
      </c>
      <c r="AD31" s="7" t="s">
        <v>72</v>
      </c>
      <c r="AE31" s="7" t="str">
        <f>"525712"</f>
        <v>525712</v>
      </c>
      <c r="AF31" s="7" t="s">
        <v>54</v>
      </c>
      <c r="AG31" s="7" t="str">
        <f t="shared" si="12"/>
        <v>1</v>
      </c>
      <c r="AH31" s="7" t="str">
        <f t="shared" si="13"/>
        <v>260</v>
      </c>
      <c r="AI31" s="7" t="str">
        <f t="shared" si="13"/>
        <v>260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9</vt:i4>
      </vt:variant>
    </vt:vector>
  </HeadingPairs>
  <TitlesOfParts>
    <vt:vector size="10" baseType="lpstr">
      <vt:lpstr>sheet1</vt:lpstr>
      <vt:lpstr>sheet1!sheet1</vt:lpstr>
      <vt:lpstr>Sheet1</vt:lpstr>
      <vt:lpstr>小計</vt:lpstr>
      <vt:lpstr>sheet1!訂單商品</vt:lpstr>
      <vt:lpstr>sheet1!訂單編號</vt:lpstr>
      <vt:lpstr>sheet1!商品編號</vt:lpstr>
      <vt:lpstr>sheet1!規格</vt:lpstr>
      <vt:lpstr>sheet1!單價</vt:lpstr>
      <vt:lpstr>sheet1!數量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Win7User</cp:lastModifiedBy>
  <cp:lastPrinted>2015-04-17T01:42:48Z</cp:lastPrinted>
  <dcterms:created xsi:type="dcterms:W3CDTF">2014-12-26T09:34:21Z</dcterms:created>
  <dcterms:modified xsi:type="dcterms:W3CDTF">2015-04-17T11:28:27Z</dcterms:modified>
</cp:coreProperties>
</file>